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3fbdf226b6265a5b/Documents/Documents/AFP/LISTE PROPRIETAIRES/Parcelles/2025/"/>
    </mc:Choice>
  </mc:AlternateContent>
  <xr:revisionPtr revIDLastSave="10" documentId="8_{D5217004-BF72-43D0-AE4C-4FFFB3223335}" xr6:coauthVersionLast="47" xr6:coauthVersionMax="47" xr10:uidLastSave="{CD8A5576-320C-4B79-BE73-2BA30BB19D20}"/>
  <bookViews>
    <workbookView xWindow="-120" yWindow="600" windowWidth="29040" windowHeight="15000" tabRatio="659" xr2:uid="{00000000-000D-0000-FFFF-FFFF00000000}"/>
  </bookViews>
  <sheets>
    <sheet name="Fichier général" sheetId="1" r:id="rId1"/>
    <sheet name="Propriétaires" sheetId="2" r:id="rId2"/>
    <sheet name="Lieu Dit" sheetId="11" r:id="rId3"/>
    <sheet name="Recherche" sheetId="10" r:id="rId4"/>
    <sheet name="Surfaces Exploitants" sheetId="6" r:id="rId5"/>
    <sheet name="Adresses exploitants" sheetId="8" r:id="rId6"/>
    <sheet name="Recap" sheetId="9" r:id="rId7"/>
    <sheet name="Paramètres" sheetId="5" state="hidden" r:id="rId8"/>
  </sheets>
  <definedNames>
    <definedName name="_Ann1">Paramètres!$I$129:$J$130</definedName>
    <definedName name="_Ann2">Paramètres!$I$131:$J$132</definedName>
    <definedName name="_Ann3">Paramètres!$I$133:$J$134</definedName>
    <definedName name="_Ann4">Paramètres!$I$135:$J$136</definedName>
    <definedName name="_Ann5">Paramètres!$I$137:$J$138</definedName>
    <definedName name="_xlnm._FilterDatabase" localSheetId="0" hidden="1">'Fichier général'!$A$6:$G$2356</definedName>
    <definedName name="_xlnm._FilterDatabase" localSheetId="2" hidden="1">'Lieu Dit'!$B$2:$D$58</definedName>
    <definedName name="_xlnm._FilterDatabase" localSheetId="1" hidden="1">Propriétaires!$B$6:$G$110</definedName>
    <definedName name="_Pr1">Paramètres!$J$18</definedName>
    <definedName name="_Pr10">Paramètres!$J$27</definedName>
    <definedName name="_Pr100">Paramètres!$J$117</definedName>
    <definedName name="_Pr101">Paramètres!$J$118</definedName>
    <definedName name="_Pr102">Paramètres!$J$119</definedName>
    <definedName name="_pr103">Paramètres!$J$120</definedName>
    <definedName name="_Pr104">Paramètres!$J$121</definedName>
    <definedName name="_Pr105">Paramètres!$J$122</definedName>
    <definedName name="_Pr106">Paramètres!$J$123</definedName>
    <definedName name="_Pr107">Paramètres!$J$124</definedName>
    <definedName name="_Pr108">Paramètres!$J$125</definedName>
    <definedName name="_Pr11">Paramètres!$J$28</definedName>
    <definedName name="_Pr12">Paramètres!$J$29</definedName>
    <definedName name="_Pr13">Paramètres!$J$30</definedName>
    <definedName name="_Pr14">Paramètres!$J$31</definedName>
    <definedName name="_Pr15">Paramètres!$J$32</definedName>
    <definedName name="_Pr16">Paramètres!$J$33</definedName>
    <definedName name="_Pr17">Paramètres!$J$34</definedName>
    <definedName name="_Pr18">Paramètres!$J$35</definedName>
    <definedName name="_Pr19">Paramètres!$J$36</definedName>
    <definedName name="_Pr2">Paramètres!$J$19</definedName>
    <definedName name="_Pr20">Paramètres!$J$37</definedName>
    <definedName name="_Pr21">Paramètres!$J$38</definedName>
    <definedName name="_Pr22">Paramètres!$J$39</definedName>
    <definedName name="_Pr23">Paramètres!$J$40</definedName>
    <definedName name="_Pr24">Paramètres!$J$41</definedName>
    <definedName name="_Pr25">Paramètres!$J$42</definedName>
    <definedName name="_Pr26">Paramètres!$J$43</definedName>
    <definedName name="_Pr27">Paramètres!$J$44</definedName>
    <definedName name="_Pr28">Paramètres!$J$45</definedName>
    <definedName name="_Pr29">Paramètres!$J$46</definedName>
    <definedName name="_Pr3">Paramètres!$J$20</definedName>
    <definedName name="_Pr30">Paramètres!$J$47</definedName>
    <definedName name="_Pr31">Paramètres!$J$48</definedName>
    <definedName name="_Pr32">Paramètres!$J$49</definedName>
    <definedName name="_Pr33">Paramètres!$J$50</definedName>
    <definedName name="_pr34">Paramètres!$J$51</definedName>
    <definedName name="_Pr35">Paramètres!$J$52</definedName>
    <definedName name="_Pr36">Paramètres!$J$53</definedName>
    <definedName name="_pr37">Paramètres!$J$54</definedName>
    <definedName name="_Pr38">Paramètres!$J$55</definedName>
    <definedName name="_pr39">Paramètres!$J$56</definedName>
    <definedName name="_Pr4">Paramètres!$J$21</definedName>
    <definedName name="_pr40">Paramètres!$J$57</definedName>
    <definedName name="_Pr41">Paramètres!$J$58</definedName>
    <definedName name="_Pr42">Paramètres!$J$59</definedName>
    <definedName name="_Pr43">Paramètres!$J$60</definedName>
    <definedName name="_Pr44">Paramètres!$J$61</definedName>
    <definedName name="_Pr45">Paramètres!$J$62</definedName>
    <definedName name="_Pr46">Paramètres!$J$63</definedName>
    <definedName name="_Pr47">Paramètres!$J$64</definedName>
    <definedName name="_Pr48">Paramètres!$J$65</definedName>
    <definedName name="_Pr49">Paramètres!$J$66</definedName>
    <definedName name="_Pr5">Paramètres!$J$22</definedName>
    <definedName name="_Pr50">Paramètres!$J$67</definedName>
    <definedName name="_Pr51">Paramètres!$J$68</definedName>
    <definedName name="_Pr52">Paramètres!$J$69</definedName>
    <definedName name="_Pr53">Paramètres!$J$70</definedName>
    <definedName name="_pr54">Paramètres!$J$71</definedName>
    <definedName name="_Pr55">Paramètres!$J$72</definedName>
    <definedName name="_Pr56">Paramètres!$J$73</definedName>
    <definedName name="_Pr57">Paramètres!$J$74</definedName>
    <definedName name="_Pr58">Paramètres!$J$75</definedName>
    <definedName name="_Pr59">Paramètres!$J$76</definedName>
    <definedName name="_Pr6">Paramètres!$J$23</definedName>
    <definedName name="_Pr60">Paramètres!$J$77</definedName>
    <definedName name="_Pr61">Paramètres!$J$78</definedName>
    <definedName name="_Pr62">Paramètres!$J$79</definedName>
    <definedName name="_pr63">Paramètres!$J$80</definedName>
    <definedName name="_pr64">Paramètres!$J$81</definedName>
    <definedName name="_Pr65">Paramètres!$J$82</definedName>
    <definedName name="_Pr66">Paramètres!$J$83</definedName>
    <definedName name="_Pr67">Paramètres!$J$84</definedName>
    <definedName name="_Pr68">Paramètres!$J$85</definedName>
    <definedName name="_pr69">Paramètres!$J$86</definedName>
    <definedName name="_Pr7">Paramètres!$J$24</definedName>
    <definedName name="_Pr70">Paramètres!$J$87</definedName>
    <definedName name="_Pr71">Paramètres!$J$88</definedName>
    <definedName name="_Pr72">Paramètres!$J$89</definedName>
    <definedName name="_Pr73">Paramètres!$J$90</definedName>
    <definedName name="_Pr74">Paramètres!$J$91</definedName>
    <definedName name="_Pr75">Paramètres!$J$92</definedName>
    <definedName name="_Pr76">Paramètres!$J$93</definedName>
    <definedName name="_Pr77">Paramètres!$J$94</definedName>
    <definedName name="_Pr78">Paramètres!$J$95</definedName>
    <definedName name="_Pr79">Paramètres!$J$96</definedName>
    <definedName name="_Pr8">Paramètres!$J$25</definedName>
    <definedName name="_Pr80">Paramètres!$J$97</definedName>
    <definedName name="_Pr81">Paramètres!$J$98</definedName>
    <definedName name="_pr82">Paramètres!$J$99</definedName>
    <definedName name="_Pr83">Paramètres!$J$100</definedName>
    <definedName name="_Pr84">Paramètres!$J$101</definedName>
    <definedName name="_Pr85">Paramètres!$J$102</definedName>
    <definedName name="_Pr86">Paramètres!$J$103</definedName>
    <definedName name="_Pr87">Paramètres!$J$104</definedName>
    <definedName name="_Pr88">Paramètres!$J$105</definedName>
    <definedName name="_pr89">Paramètres!$J$106</definedName>
    <definedName name="_Pr9">Paramètres!$J$26</definedName>
    <definedName name="_Pr90">Paramètres!$J$107</definedName>
    <definedName name="_Pr91">Paramètres!$J$108</definedName>
    <definedName name="_Pr92">Paramètres!$J$109</definedName>
    <definedName name="_Pr93">Paramètres!$J$110</definedName>
    <definedName name="_Pr94">Paramètres!$J$111</definedName>
    <definedName name="_pr95">Paramètres!$J$112</definedName>
    <definedName name="_Pr96">Paramètres!$J$113</definedName>
    <definedName name="_Pr97">Paramètres!$J$114</definedName>
    <definedName name="_Pr98">Paramètres!$J$115</definedName>
    <definedName name="_Pr99">Paramètres!$J$116</definedName>
    <definedName name="_Pro1">Paramètres!$D$18:$D$19</definedName>
    <definedName name="_Pro10">Paramètres!$D$36:$D$37</definedName>
    <definedName name="_Pro100">Paramètres!$D$216:$D$217</definedName>
    <definedName name="_Pro101">Paramètres!$D$218:$D$219</definedName>
    <definedName name="_Pro102">Paramètres!$D$220:$D$221</definedName>
    <definedName name="_Pro103">Paramètres!$D$222:$D$223</definedName>
    <definedName name="_Pro104">Paramètres!$D$224:$D$225</definedName>
    <definedName name="_Pro105">Paramètres!$D$226:$D$227</definedName>
    <definedName name="_Pro106">Paramètres!$D$228:$D$229</definedName>
    <definedName name="_Pro107">Paramètres!$D$230:$D$231</definedName>
    <definedName name="_Pro108">Paramètres!$D$232:$D$233</definedName>
    <definedName name="_Pro11">Paramètres!$D$38:$D$39</definedName>
    <definedName name="_Pro12">Paramètres!$D$40:$D$41</definedName>
    <definedName name="_Pro13">Paramètres!$D$42:$D$43</definedName>
    <definedName name="_Pro14">Paramètres!$D$44:$D$45</definedName>
    <definedName name="_Pro15">Paramètres!$D$46:$D$47</definedName>
    <definedName name="_Pro16">Paramètres!$D$48:$D$49</definedName>
    <definedName name="_Pro17">Paramètres!$D$50:$D$51</definedName>
    <definedName name="_Pro18">Paramètres!$D$52:$D$53</definedName>
    <definedName name="_Pro19">Paramètres!$D$54:$D$55</definedName>
    <definedName name="_Pro2">Paramètres!$D$20:$D$21</definedName>
    <definedName name="_Pro20">Paramètres!$D$56:$D$57</definedName>
    <definedName name="_Pro21">Paramètres!$D$58:$D$59</definedName>
    <definedName name="_Pro22">Paramètres!$D$60:$D$61</definedName>
    <definedName name="_Pro23">Paramètres!$D$62:$D$63</definedName>
    <definedName name="_Pro24">Paramètres!$D$64:$D$65</definedName>
    <definedName name="_Pro25">Paramètres!$D$66:$D$67</definedName>
    <definedName name="_Pro26">Paramètres!$D$68:$D$69</definedName>
    <definedName name="_pro27">Paramètres!$D$70:$D$71</definedName>
    <definedName name="_Pro28">Paramètres!$D$72:$D$73</definedName>
    <definedName name="_Pro29">Paramètres!$D$74:$D$75</definedName>
    <definedName name="_Pro3">Paramètres!$D$22:$D$23</definedName>
    <definedName name="_Pro30">Paramètres!$D$76:$D$77</definedName>
    <definedName name="_Pro31">Paramètres!$D$78:$D$79</definedName>
    <definedName name="_Pro32">Paramètres!$D$80:$D$81</definedName>
    <definedName name="_Pro33">Paramètres!$D$82:$D$83</definedName>
    <definedName name="_Pro34">Paramètres!$D$84:$D$85</definedName>
    <definedName name="_Pro35">Paramètres!$D$86:$D$87</definedName>
    <definedName name="_Pro36">Paramètres!$D$88:$D$89</definedName>
    <definedName name="_Pro37">Paramètres!$D$90:$D$91</definedName>
    <definedName name="_Pro38">Paramètres!$D$92:$D$93</definedName>
    <definedName name="_Pro39">Paramètres!$D$94:$D$95</definedName>
    <definedName name="_Pro4">Paramètres!$D$24:$D$25</definedName>
    <definedName name="_Pro40">Paramètres!$D$96:$D$97</definedName>
    <definedName name="_Pro41">Paramètres!$D$98:$D$99</definedName>
    <definedName name="_Pro42">Paramètres!$D$100:$D$101</definedName>
    <definedName name="_Pro43">Paramètres!$D$102:$D$103</definedName>
    <definedName name="_Pro44">Paramètres!$D$104:$D$105</definedName>
    <definedName name="_Pro45">Paramètres!$D$106:$D$107</definedName>
    <definedName name="_Pro46">Paramètres!$D$108:$D$109</definedName>
    <definedName name="_Pro47">Paramètres!$D$110:$D$111</definedName>
    <definedName name="_Pro48">Paramètres!$D$112:$D$113</definedName>
    <definedName name="_Pro49">Paramètres!$D$114:$D$115</definedName>
    <definedName name="_Pro5">Paramètres!$D$26:$D$27</definedName>
    <definedName name="_Pro50">Paramètres!$D$116:$D$117</definedName>
    <definedName name="_Pro51">Paramètres!$D$118:$D$119</definedName>
    <definedName name="_Pro52">Paramètres!$D$120:$D$121</definedName>
    <definedName name="_Pro53">Paramètres!$D$122:$D$123</definedName>
    <definedName name="_Pro54">Paramètres!$D$124:$D$125</definedName>
    <definedName name="_Pro55">Paramètres!$D$126:$D$127</definedName>
    <definedName name="_Pro56">Paramètres!$D$128:$D$129</definedName>
    <definedName name="_Pro57">Paramètres!$D$130:$D$131</definedName>
    <definedName name="_pro58">Paramètres!$D$132:$D$133</definedName>
    <definedName name="_Pro59">Paramètres!$D$134:$D$135</definedName>
    <definedName name="_Pro6">Paramètres!$D$28:$D$29</definedName>
    <definedName name="_Pro60">Paramètres!$D$136:$D$137</definedName>
    <definedName name="_Pro61">Paramètres!$D$138:$D$139</definedName>
    <definedName name="_Pro62">Paramètres!$D$140:$D$141</definedName>
    <definedName name="_Pro63">Paramètres!$D$142:$D$143</definedName>
    <definedName name="_pro64">Paramètres!$D$144:$D$145</definedName>
    <definedName name="_Pro65">Paramètres!$D$146:$D$147</definedName>
    <definedName name="_Pro66">Paramètres!$D$148:$D$149</definedName>
    <definedName name="_Pro67">Paramètres!$D$150:$D$151</definedName>
    <definedName name="_Pro68">Paramètres!$D$152:$D$153</definedName>
    <definedName name="_Pro69">Paramètres!$D$154:$D$155</definedName>
    <definedName name="_Pro7">Paramètres!$D$30:$D$31</definedName>
    <definedName name="_Pro70">Paramètres!$D$156:$D$157</definedName>
    <definedName name="_Pro71">Paramètres!$D$158:$D$159</definedName>
    <definedName name="_Pro72">Paramètres!$D$160:$D$161</definedName>
    <definedName name="_Pro73">Paramètres!$D$162:$D$163</definedName>
    <definedName name="_Pro74">Paramètres!$D$164:$D$165</definedName>
    <definedName name="_Pro75">Paramètres!$D$166:$D$167</definedName>
    <definedName name="_Pro76">Paramètres!$D$168:$D$169</definedName>
    <definedName name="_Pro77">Paramètres!$D$170:$D$171</definedName>
    <definedName name="_Pro78">Paramètres!$D$172:$D$173</definedName>
    <definedName name="_Pro79">Paramètres!$D$174:$D$175</definedName>
    <definedName name="_Pro8">Paramètres!$D$32:$D$33</definedName>
    <definedName name="_Pro80">Paramètres!$D$176:$D$177</definedName>
    <definedName name="_Pro81">Paramètres!$D$178:$D$179</definedName>
    <definedName name="_Pro82">Paramètres!$D$180:$D$181</definedName>
    <definedName name="_pro83">Paramètres!$D$182:$D$183</definedName>
    <definedName name="_Pro84">Paramètres!$D$184:$D$185</definedName>
    <definedName name="_Pro85">Paramètres!$D$186:$D$187</definedName>
    <definedName name="_Pro86">Paramètres!$D$188:$D$189</definedName>
    <definedName name="_Pro87">Paramètres!$D$190:$D$191</definedName>
    <definedName name="_Pro88">Paramètres!$D$192:$D$193</definedName>
    <definedName name="_Pro89">Paramètres!$D$194:$D$195</definedName>
    <definedName name="_Pro9">Paramètres!$D$34:$D$35</definedName>
    <definedName name="_Pro90">Paramètres!$D$196:$D$197</definedName>
    <definedName name="_Pro91">Paramètres!$D$198:$D$199</definedName>
    <definedName name="_Pro92">Paramètres!$D$200:$D$201</definedName>
    <definedName name="_Pro93">Paramètres!$D$202:$D$203</definedName>
    <definedName name="_Pro94">Paramètres!$D$204:$D$205</definedName>
    <definedName name="_Pro95">Paramètres!$D$206:$D$207</definedName>
    <definedName name="_Pro96">Paramètres!$D$208:$D$209</definedName>
    <definedName name="_Pro97">Paramètres!$D$210:$D$211</definedName>
    <definedName name="_Pro98">Paramètres!$D$212:$D$213</definedName>
    <definedName name="_Pro99">Paramètres!$D$214:$D$215</definedName>
    <definedName name="Anabm">Paramètres!$H$3:$I$4</definedName>
    <definedName name="Anabr">Paramètres!$J$3:$K$4</definedName>
    <definedName name="Anabt">Paramètres!$L$3:$M$4</definedName>
    <definedName name="Anal">Paramètres!$N$3:$O$4</definedName>
    <definedName name="Anap">Paramètres!$D$3:$E$4</definedName>
    <definedName name="Anapa">Paramètres!$F$3:$G$4</definedName>
    <definedName name="Anas">Paramètres!$P$3:$Q$4</definedName>
    <definedName name="Anat">Paramètres!$B$3:$C$4</definedName>
    <definedName name="Ann0">Paramètres!$I$127:$J$128</definedName>
    <definedName name="Année">Paramètres!$I$127:$J$128</definedName>
    <definedName name="Desbm">Paramètres!$H$5:$I$6</definedName>
    <definedName name="Desbr">Paramètres!$J$5:$K$6</definedName>
    <definedName name="Desbt">Paramètres!$L$5:$M$6</definedName>
    <definedName name="Desl">Paramètres!$N$5:$O$6</definedName>
    <definedName name="Desp">Paramètres!$D$5:$E$6</definedName>
    <definedName name="Despa">Paramètres!$F$5:$G$6</definedName>
    <definedName name="Dess">Paramètres!$P$5:$Q$6</definedName>
    <definedName name="Dest">Paramètres!$B$5:$C$6</definedName>
    <definedName name="Données">'Fichier général'!$B$6:$G$2349</definedName>
    <definedName name="Exploitant1">#REF!</definedName>
    <definedName name="Exploitant2">#REF!</definedName>
    <definedName name="Exploitant3">#REF!</definedName>
    <definedName name="Exploitant4">#REF!</definedName>
    <definedName name="Exploitant5">#REF!</definedName>
    <definedName name="Exploitant6">#REF!</definedName>
    <definedName name="_xlnm.Print_Titles" localSheetId="0">'Fichier général'!$6:$6</definedName>
    <definedName name="_xlnm.Print_Titles" localSheetId="1">Propriétaires!$5:$5</definedName>
    <definedName name="Lieudit1">#REF!</definedName>
    <definedName name="Lieudit10">#REF!</definedName>
    <definedName name="Lieudit11">#REF!</definedName>
    <definedName name="Lieudit12">#REF!</definedName>
    <definedName name="Lieudit13">#REF!</definedName>
    <definedName name="Lieudit14">#REF!</definedName>
    <definedName name="Lieudit15">#REF!</definedName>
    <definedName name="Lieudit16">#REF!</definedName>
    <definedName name="Lieudit17">#REF!</definedName>
    <definedName name="Lieudit18">#REF!</definedName>
    <definedName name="Lieudit19">#REF!</definedName>
    <definedName name="Lieudit2">#REF!</definedName>
    <definedName name="Lieudit20">#REF!</definedName>
    <definedName name="Lieudit21">#REF!</definedName>
    <definedName name="Lieudit22">#REF!</definedName>
    <definedName name="Lieudit23">#REF!</definedName>
    <definedName name="Lieudit24">#REF!</definedName>
    <definedName name="Lieudit25">#REF!</definedName>
    <definedName name="Lieudit26">#REF!</definedName>
    <definedName name="Lieudit27">#REF!</definedName>
    <definedName name="Lieudit28">#REF!</definedName>
    <definedName name="Lieudit29">#REF!</definedName>
    <definedName name="Lieudit3">#REF!</definedName>
    <definedName name="Lieudit30">#REF!</definedName>
    <definedName name="Lieudit31">#REF!</definedName>
    <definedName name="Lieudit32">#REF!</definedName>
    <definedName name="Lieudit33">#REF!</definedName>
    <definedName name="Lieudit34">#REF!</definedName>
    <definedName name="Lieudit35">#REF!</definedName>
    <definedName name="Lieudit36">#REF!</definedName>
    <definedName name="Lieudit37">#REF!</definedName>
    <definedName name="Lieudit38">#REF!</definedName>
    <definedName name="Lieudit39">#REF!</definedName>
    <definedName name="Lieudit4">#REF!</definedName>
    <definedName name="Lieudit40">#REF!</definedName>
    <definedName name="Lieudit41">#REF!</definedName>
    <definedName name="Lieudit42">#REF!</definedName>
    <definedName name="Lieudit43">#REF!</definedName>
    <definedName name="Lieudit44">#REF!</definedName>
    <definedName name="Lieudit45">#REF!</definedName>
    <definedName name="Lieudit46">#REF!</definedName>
    <definedName name="Lieudit47">#REF!</definedName>
    <definedName name="Lieudit48">#REF!</definedName>
    <definedName name="Lieudit49">#REF!</definedName>
    <definedName name="Lieudit5">#REF!</definedName>
    <definedName name="Lieudit50">#REF!</definedName>
    <definedName name="Lieudit51">#REF!</definedName>
    <definedName name="Lieudit52">#REF!</definedName>
    <definedName name="Lieudit53">#REF!</definedName>
    <definedName name="Lieudit54">#REF!</definedName>
    <definedName name="Lieudit55">#REF!</definedName>
    <definedName name="Lieudit56">#REF!</definedName>
    <definedName name="Lieudit6">#REF!</definedName>
    <definedName name="Lieudit7">#REF!</definedName>
    <definedName name="Lieudit8">#REF!</definedName>
    <definedName name="Lieudit9">#REF!</definedName>
    <definedName name="Liste_Proprios">Paramètres!$J$18:$J$125</definedName>
    <definedName name="Nabm">Paramètres!$H$11:$I$12</definedName>
    <definedName name="Nabr">Paramètres!$J$11:$K$12</definedName>
    <definedName name="Nabt">Paramètres!$L$11:$M$12</definedName>
    <definedName name="Nal">Paramètres!$N$11:$O$12</definedName>
    <definedName name="Nap">Paramètres!$D$11:$E$12</definedName>
    <definedName name="Napa">Paramètres!$F$11:$G$12</definedName>
    <definedName name="Nas">Paramètres!$P$11:$Q$12</definedName>
    <definedName name="Nat">Paramètres!$B$11:$C$12</definedName>
    <definedName name="Parbm">Paramètres!$H$13:$I$14</definedName>
    <definedName name="Parbr">Paramètres!$J$13:$K$14</definedName>
    <definedName name="Parbt">Paramètres!$L$13:$M$14</definedName>
    <definedName name="Parl">Paramètres!$N$13:$O$14</definedName>
    <definedName name="Parp">Paramètres!$D$13:$E$14</definedName>
    <definedName name="Parpa">Paramètres!$F$13:$G$14</definedName>
    <definedName name="Pars">Paramètres!$P$13:$Q$14</definedName>
    <definedName name="Part">Paramètres!$B$13:$C$14</definedName>
    <definedName name="Schbm">Paramètres!$H$7:$I$8</definedName>
    <definedName name="Schbr">Paramètres!$J$7:$K$8</definedName>
    <definedName name="Schbt">Paramètres!$L$7:$M$8</definedName>
    <definedName name="Schl">Paramètres!$N$7:$O$8</definedName>
    <definedName name="Schp">Paramètres!$D$7:$E$8</definedName>
    <definedName name="Schpa">Paramètres!$F$7:$G$8</definedName>
    <definedName name="Schs">Paramètres!$P$7:$Q$8</definedName>
    <definedName name="Scht">Paramètres!$B$7:$C$8</definedName>
    <definedName name="Surf_Attendues">Paramètres!$N$18:$N$125</definedName>
    <definedName name="Surfaces">'Fichier général'!$D$7:$D$2349</definedName>
    <definedName name="Vivbm">Paramètres!$H$9:$I$10</definedName>
    <definedName name="Vivbr">Paramètres!$J$9:$K$10</definedName>
    <definedName name="Vivbt">Paramètres!$L$9:$M$10</definedName>
    <definedName name="Vivl">Paramètres!$N$9:$O$10</definedName>
    <definedName name="Vivp">Paramètres!$D$9:$E$10</definedName>
    <definedName name="Vivpa">Paramètres!$F$9:$G$10</definedName>
    <definedName name="Vivs">Paramètres!$P$9:$Q$10</definedName>
    <definedName name="Vivt">Paramètres!$B$9:$C$10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" i="2" l="1"/>
  <c r="D18" i="2" s="1"/>
  <c r="F18" i="2"/>
  <c r="F41" i="2"/>
  <c r="E41" i="2"/>
  <c r="D41" i="2" s="1"/>
  <c r="A54" i="10" a="1"/>
  <c r="A54" i="10" s="1"/>
  <c r="D2359" i="1"/>
  <c r="A18" i="2" l="1"/>
  <c r="A41" i="2"/>
  <c r="D47" i="11"/>
  <c r="D48" i="11"/>
  <c r="D56" i="11"/>
  <c r="D54" i="11"/>
  <c r="D55" i="11"/>
  <c r="D53" i="11"/>
  <c r="D57" i="11"/>
  <c r="D58" i="11"/>
  <c r="D40" i="11"/>
  <c r="D34" i="11"/>
  <c r="D32" i="11"/>
  <c r="D39" i="11"/>
  <c r="D41" i="11"/>
  <c r="D37" i="11"/>
  <c r="D38" i="11"/>
  <c r="D42" i="11"/>
  <c r="D46" i="11"/>
  <c r="D44" i="11"/>
  <c r="D43" i="11"/>
  <c r="D45" i="11"/>
  <c r="D50" i="11"/>
  <c r="D49" i="11"/>
  <c r="D51" i="11"/>
  <c r="D52" i="11"/>
  <c r="D6" i="11"/>
  <c r="D5" i="11"/>
  <c r="D11" i="11"/>
  <c r="D10" i="11"/>
  <c r="D9" i="11"/>
  <c r="D12" i="11"/>
  <c r="D8" i="11"/>
  <c r="D7" i="11"/>
  <c r="D13" i="11"/>
  <c r="D14" i="11"/>
  <c r="D15" i="11"/>
  <c r="D16" i="11"/>
  <c r="D18" i="11"/>
  <c r="D21" i="11"/>
  <c r="D17" i="11"/>
  <c r="D20" i="11"/>
  <c r="D19" i="11"/>
  <c r="D25" i="11"/>
  <c r="D26" i="11"/>
  <c r="D22" i="11"/>
  <c r="D24" i="11"/>
  <c r="D23" i="11"/>
  <c r="D27" i="11"/>
  <c r="D28" i="11"/>
  <c r="D30" i="11"/>
  <c r="D29" i="11"/>
  <c r="D33" i="11"/>
  <c r="D35" i="11"/>
  <c r="D31" i="11"/>
  <c r="D36" i="11"/>
  <c r="D4" i="11"/>
  <c r="D3" i="11"/>
  <c r="C40" i="11"/>
  <c r="C58" i="11"/>
  <c r="C57" i="11"/>
  <c r="C53" i="11"/>
  <c r="C55" i="11"/>
  <c r="C54" i="11"/>
  <c r="C56" i="11"/>
  <c r="C48" i="11"/>
  <c r="C47" i="11"/>
  <c r="C52" i="11"/>
  <c r="C51" i="11"/>
  <c r="C49" i="11"/>
  <c r="C50" i="11"/>
  <c r="C45" i="11"/>
  <c r="C43" i="11"/>
  <c r="C44" i="11"/>
  <c r="C46" i="11"/>
  <c r="C42" i="11"/>
  <c r="C38" i="11"/>
  <c r="C37" i="11"/>
  <c r="C41" i="11"/>
  <c r="C39" i="11"/>
  <c r="C32" i="11"/>
  <c r="C34" i="11"/>
  <c r="C36" i="11"/>
  <c r="C31" i="11"/>
  <c r="C35" i="11"/>
  <c r="C33" i="11"/>
  <c r="C29" i="11"/>
  <c r="C30" i="11"/>
  <c r="C28" i="11"/>
  <c r="C27" i="11"/>
  <c r="C23" i="11"/>
  <c r="C24" i="11"/>
  <c r="C22" i="11"/>
  <c r="C26" i="11"/>
  <c r="C25" i="11"/>
  <c r="C19" i="11"/>
  <c r="C20" i="11"/>
  <c r="C17" i="11"/>
  <c r="C21" i="11"/>
  <c r="C18" i="11"/>
  <c r="C16" i="11"/>
  <c r="C15" i="11"/>
  <c r="C14" i="11"/>
  <c r="C13" i="11"/>
  <c r="C7" i="11"/>
  <c r="C8" i="11"/>
  <c r="C12" i="11"/>
  <c r="C9" i="11"/>
  <c r="C10" i="11"/>
  <c r="C11" i="11"/>
  <c r="C5" i="11"/>
  <c r="C6" i="11"/>
  <c r="C4" i="11"/>
  <c r="C3" i="11"/>
  <c r="A1454" i="10" a="1"/>
  <c r="E1620" i="10" s="1"/>
  <c r="B1452" i="10" s="1"/>
  <c r="A375" i="10" a="1"/>
  <c r="C22" i="9"/>
  <c r="C23" i="9"/>
  <c r="C24" i="9"/>
  <c r="C25" i="9"/>
  <c r="C26" i="9"/>
  <c r="C21" i="9"/>
  <c r="C20" i="9"/>
  <c r="D12" i="6"/>
  <c r="D11" i="6"/>
  <c r="D8" i="6"/>
  <c r="D7" i="6"/>
  <c r="D6" i="6"/>
  <c r="D5" i="6"/>
  <c r="D4" i="6"/>
  <c r="F2361" i="1"/>
  <c r="F2359" i="1"/>
  <c r="H211" i="10" a="1"/>
  <c r="D2361" i="1"/>
  <c r="B23" i="9"/>
  <c r="B24" i="9"/>
  <c r="C7" i="6"/>
  <c r="A375" i="10" l="1"/>
  <c r="E1446" i="10"/>
  <c r="B373" i="10" s="1"/>
  <c r="D61" i="11"/>
  <c r="C61" i="11"/>
  <c r="A1454" i="10"/>
  <c r="D1620" i="10"/>
  <c r="E1452" i="10" s="1"/>
  <c r="D1446" i="10"/>
  <c r="E373" i="10" s="1"/>
  <c r="R521" i="10"/>
  <c r="H211" i="10"/>
  <c r="K1135" i="10"/>
  <c r="A240" i="1"/>
  <c r="A242" i="1"/>
  <c r="F106" i="2" l="1"/>
  <c r="F85" i="2"/>
  <c r="F69" i="2"/>
  <c r="F77" i="2"/>
  <c r="F54" i="2"/>
  <c r="F62" i="2"/>
  <c r="F42" i="2"/>
  <c r="F50" i="2"/>
  <c r="F24" i="2"/>
  <c r="F9" i="2"/>
  <c r="F6" i="2"/>
  <c r="F26" i="2"/>
  <c r="F94" i="2"/>
  <c r="F70" i="2"/>
  <c r="F78" i="2"/>
  <c r="F55" i="2"/>
  <c r="F63" i="2"/>
  <c r="F34" i="2"/>
  <c r="F43" i="2"/>
  <c r="F17" i="2"/>
  <c r="F10" i="2"/>
  <c r="F95" i="2"/>
  <c r="F79" i="2"/>
  <c r="F44" i="2"/>
  <c r="F11" i="2"/>
  <c r="F100" i="2"/>
  <c r="F35" i="2"/>
  <c r="F19" i="2"/>
  <c r="F101" i="2"/>
  <c r="F109" i="2"/>
  <c r="F88" i="2"/>
  <c r="F72" i="2"/>
  <c r="F80" i="2"/>
  <c r="F57" i="2"/>
  <c r="F65" i="2"/>
  <c r="F36" i="2"/>
  <c r="F45" i="2"/>
  <c r="F27" i="2"/>
  <c r="F12" i="2"/>
  <c r="F102" i="2"/>
  <c r="F110" i="2"/>
  <c r="F89" i="2"/>
  <c r="F73" i="2"/>
  <c r="F81" i="2"/>
  <c r="F66" i="2"/>
  <c r="F37" i="2"/>
  <c r="F46" i="2"/>
  <c r="F20" i="2"/>
  <c r="F28" i="2"/>
  <c r="F92" i="2"/>
  <c r="F61" i="2"/>
  <c r="F40" i="2"/>
  <c r="F23" i="2"/>
  <c r="F16" i="2"/>
  <c r="F90" i="2"/>
  <c r="F98" i="2"/>
  <c r="F74" i="2"/>
  <c r="F51" i="2"/>
  <c r="F59" i="2"/>
  <c r="F38" i="2"/>
  <c r="F47" i="2"/>
  <c r="F21" i="2"/>
  <c r="F29" i="2"/>
  <c r="F105" i="2"/>
  <c r="F84" i="2"/>
  <c r="F68" i="2"/>
  <c r="F53" i="2"/>
  <c r="F49" i="2"/>
  <c r="F8" i="2"/>
  <c r="F67" i="2"/>
  <c r="F75" i="2"/>
  <c r="F52" i="2"/>
  <c r="F60" i="2"/>
  <c r="F31" i="2"/>
  <c r="F48" i="2"/>
  <c r="F22" i="2"/>
  <c r="F7" i="2"/>
  <c r="F56" i="2"/>
  <c r="B25" i="9"/>
  <c r="B21" i="9"/>
  <c r="B22" i="9"/>
  <c r="B20" i="9"/>
  <c r="C6" i="6"/>
  <c r="D366" i="10" l="1"/>
  <c r="E52" i="10" s="1"/>
  <c r="E366" i="10"/>
  <c r="B52" i="10" s="1"/>
  <c r="B26" i="9"/>
  <c r="B27" i="9" s="1"/>
  <c r="C11" i="6"/>
  <c r="C5" i="6"/>
  <c r="C8" i="6"/>
  <c r="C4" i="6"/>
  <c r="C12" i="6"/>
  <c r="C14" i="9"/>
  <c r="B4" i="5" l="1"/>
  <c r="D4" i="5"/>
  <c r="F4" i="5"/>
  <c r="H4" i="5"/>
  <c r="J4" i="5"/>
  <c r="L4" i="5"/>
  <c r="N4" i="5"/>
  <c r="P4" i="5"/>
  <c r="B6" i="5"/>
  <c r="D6" i="5"/>
  <c r="F6" i="5"/>
  <c r="H6" i="5"/>
  <c r="J6" i="5"/>
  <c r="L6" i="5"/>
  <c r="N6" i="5"/>
  <c r="P6" i="5"/>
  <c r="B8" i="5"/>
  <c r="D8" i="5"/>
  <c r="F8" i="5"/>
  <c r="H8" i="5"/>
  <c r="J8" i="5"/>
  <c r="L8" i="5"/>
  <c r="N8" i="5"/>
  <c r="P8" i="5"/>
  <c r="B10" i="5"/>
  <c r="D10" i="5"/>
  <c r="F10" i="5"/>
  <c r="H10" i="5"/>
  <c r="J10" i="5"/>
  <c r="L10" i="5"/>
  <c r="N10" i="5"/>
  <c r="P10" i="5"/>
  <c r="B12" i="5"/>
  <c r="D12" i="5"/>
  <c r="F12" i="5"/>
  <c r="H12" i="5"/>
  <c r="J12" i="5"/>
  <c r="L12" i="5"/>
  <c r="N12" i="5"/>
  <c r="P12" i="5"/>
  <c r="B14" i="5"/>
  <c r="D14" i="5"/>
  <c r="F14" i="5"/>
  <c r="H14" i="5"/>
  <c r="J14" i="5"/>
  <c r="L14" i="5"/>
  <c r="N14" i="5"/>
  <c r="P14" i="5"/>
  <c r="D19" i="5"/>
  <c r="D21" i="5"/>
  <c r="D23" i="5"/>
  <c r="D25" i="5"/>
  <c r="D27" i="5"/>
  <c r="D29" i="5"/>
  <c r="D31" i="5"/>
  <c r="D33" i="5"/>
  <c r="D35" i="5"/>
  <c r="D37" i="5"/>
  <c r="D39" i="5"/>
  <c r="D41" i="5"/>
  <c r="D43" i="5"/>
  <c r="D45" i="5"/>
  <c r="D47" i="5"/>
  <c r="D49" i="5"/>
  <c r="D51" i="5"/>
  <c r="D53" i="5"/>
  <c r="D55" i="5"/>
  <c r="D57" i="5"/>
  <c r="D59" i="5"/>
  <c r="D61" i="5"/>
  <c r="D63" i="5"/>
  <c r="D65" i="5"/>
  <c r="D67" i="5"/>
  <c r="D69" i="5"/>
  <c r="D71" i="5"/>
  <c r="D73" i="5"/>
  <c r="D75" i="5"/>
  <c r="D77" i="5"/>
  <c r="D79" i="5"/>
  <c r="D81" i="5"/>
  <c r="D83" i="5"/>
  <c r="D85" i="5"/>
  <c r="D87" i="5"/>
  <c r="D89" i="5"/>
  <c r="D91" i="5"/>
  <c r="D93" i="5"/>
  <c r="D95" i="5"/>
  <c r="D97" i="5"/>
  <c r="D99" i="5"/>
  <c r="D101" i="5"/>
  <c r="D103" i="5"/>
  <c r="D105" i="5"/>
  <c r="D107" i="5"/>
  <c r="D109" i="5"/>
  <c r="D111" i="5"/>
  <c r="D113" i="5"/>
  <c r="D115" i="5"/>
  <c r="D117" i="5"/>
  <c r="D119" i="5"/>
  <c r="D121" i="5"/>
  <c r="D123" i="5"/>
  <c r="D125" i="5"/>
  <c r="D127" i="5"/>
  <c r="D129" i="5"/>
  <c r="D131" i="5"/>
  <c r="D133" i="5"/>
  <c r="D135" i="5"/>
  <c r="D137" i="5"/>
  <c r="D139" i="5"/>
  <c r="D141" i="5"/>
  <c r="D143" i="5"/>
  <c r="D145" i="5"/>
  <c r="D147" i="5"/>
  <c r="D149" i="5"/>
  <c r="D151" i="5"/>
  <c r="D153" i="5"/>
  <c r="D155" i="5"/>
  <c r="D157" i="5"/>
  <c r="D159" i="5"/>
  <c r="D161" i="5"/>
  <c r="D163" i="5"/>
  <c r="D165" i="5"/>
  <c r="D167" i="5"/>
  <c r="D169" i="5"/>
  <c r="D171" i="5"/>
  <c r="D173" i="5"/>
  <c r="D175" i="5"/>
  <c r="D177" i="5"/>
  <c r="D179" i="5"/>
  <c r="D181" i="5"/>
  <c r="D183" i="5"/>
  <c r="D185" i="5"/>
  <c r="D187" i="5"/>
  <c r="D189" i="5"/>
  <c r="D191" i="5"/>
  <c r="D193" i="5"/>
  <c r="D195" i="5"/>
  <c r="D197" i="5"/>
  <c r="D199" i="5"/>
  <c r="D201" i="5"/>
  <c r="D203" i="5"/>
  <c r="D205" i="5"/>
  <c r="D207" i="5"/>
  <c r="D209" i="5"/>
  <c r="D211" i="5"/>
  <c r="D213" i="5"/>
  <c r="D215" i="5"/>
  <c r="D217" i="5"/>
  <c r="D219" i="5"/>
  <c r="D221" i="5"/>
  <c r="D223" i="5"/>
  <c r="D225" i="5"/>
  <c r="D227" i="5"/>
  <c r="D229" i="5"/>
  <c r="D231" i="5"/>
  <c r="D233" i="5"/>
  <c r="D7" i="2"/>
  <c r="B13" i="2"/>
  <c r="F13" i="2" s="1"/>
  <c r="D13" i="2"/>
  <c r="B14" i="2"/>
  <c r="F14" i="2" s="1"/>
  <c r="D14" i="2"/>
  <c r="B15" i="2"/>
  <c r="F15" i="2" s="1"/>
  <c r="D15" i="2"/>
  <c r="D17" i="2"/>
  <c r="B25" i="2"/>
  <c r="F25" i="2" s="1"/>
  <c r="B30" i="2"/>
  <c r="F30" i="2" s="1"/>
  <c r="D30" i="2"/>
  <c r="B32" i="2"/>
  <c r="F32" i="2" s="1"/>
  <c r="D32" i="2"/>
  <c r="B33" i="2"/>
  <c r="F33" i="2" s="1"/>
  <c r="B39" i="2"/>
  <c r="F39" i="2" s="1"/>
  <c r="B58" i="2"/>
  <c r="F58" i="2" s="1"/>
  <c r="D58" i="2"/>
  <c r="D59" i="2"/>
  <c r="D63" i="2"/>
  <c r="B64" i="2"/>
  <c r="F64" i="2" s="1"/>
  <c r="B71" i="2"/>
  <c r="F71" i="2" s="1"/>
  <c r="B76" i="2"/>
  <c r="F76" i="2" s="1"/>
  <c r="D76" i="2"/>
  <c r="B82" i="2"/>
  <c r="F82" i="2" s="1"/>
  <c r="D82" i="2"/>
  <c r="B83" i="2"/>
  <c r="F83" i="2" s="1"/>
  <c r="B86" i="2"/>
  <c r="F86" i="2" s="1"/>
  <c r="D86" i="2"/>
  <c r="B87" i="2"/>
  <c r="F87" i="2" s="1"/>
  <c r="D87" i="2"/>
  <c r="B91" i="2"/>
  <c r="F91" i="2" s="1"/>
  <c r="B93" i="2"/>
  <c r="F93" i="2" s="1"/>
  <c r="B96" i="2"/>
  <c r="F96" i="2" s="1"/>
  <c r="D96" i="2"/>
  <c r="B97" i="2"/>
  <c r="F97" i="2" s="1"/>
  <c r="B99" i="2"/>
  <c r="F99" i="2" s="1"/>
  <c r="B103" i="2"/>
  <c r="F103" i="2" s="1"/>
  <c r="B104" i="2"/>
  <c r="F104" i="2" s="1"/>
  <c r="D104" i="2"/>
  <c r="B107" i="2"/>
  <c r="F107" i="2" s="1"/>
  <c r="B108" i="2"/>
  <c r="F108" i="2" s="1"/>
  <c r="D109" i="2"/>
  <c r="D110" i="2"/>
  <c r="C9" i="6" l="1"/>
  <c r="C13" i="6" s="1"/>
  <c r="D9" i="6"/>
  <c r="D13" i="6" s="1"/>
  <c r="C13" i="9" s="1"/>
  <c r="C27" i="9"/>
  <c r="E59" i="2"/>
  <c r="A59" i="2" s="1"/>
  <c r="E7" i="2"/>
  <c r="A7" i="2" s="1"/>
  <c r="E63" i="2"/>
  <c r="A63" i="2" s="1"/>
  <c r="E30" i="2"/>
  <c r="A30" i="2" s="1"/>
  <c r="E17" i="2"/>
  <c r="A17" i="2" s="1"/>
  <c r="E109" i="2"/>
  <c r="A109" i="2" s="1"/>
  <c r="E14" i="2"/>
  <c r="A14" i="2" s="1"/>
  <c r="E32" i="2"/>
  <c r="A32" i="2" s="1"/>
  <c r="E110" i="2"/>
  <c r="A110" i="2" s="1"/>
  <c r="E87" i="2"/>
  <c r="A87" i="2" s="1"/>
  <c r="E104" i="2"/>
  <c r="A104" i="2" s="1"/>
  <c r="E82" i="2"/>
  <c r="A82" i="2" s="1"/>
  <c r="E58" i="2"/>
  <c r="A58" i="2" s="1"/>
  <c r="E13" i="2"/>
  <c r="A13" i="2" s="1"/>
  <c r="E96" i="2"/>
  <c r="A96" i="2" s="1"/>
  <c r="E76" i="2"/>
  <c r="A76" i="2" s="1"/>
  <c r="E86" i="2"/>
  <c r="A86" i="2" s="1"/>
  <c r="E15" i="2"/>
  <c r="A15" i="2" s="1"/>
  <c r="E39" i="2"/>
  <c r="E64" i="2"/>
  <c r="E103" i="2"/>
  <c r="E97" i="2"/>
  <c r="E91" i="2"/>
  <c r="E93" i="2"/>
  <c r="E75" i="2"/>
  <c r="E19" i="2"/>
  <c r="E45" i="2"/>
  <c r="E31" i="2"/>
  <c r="E37" i="2"/>
  <c r="E56" i="2"/>
  <c r="E68" i="2"/>
  <c r="E77" i="2"/>
  <c r="E89" i="2"/>
  <c r="E35" i="2"/>
  <c r="E11" i="2"/>
  <c r="E24" i="2"/>
  <c r="E29" i="2"/>
  <c r="E38" i="2"/>
  <c r="E57" i="2"/>
  <c r="E65" i="2"/>
  <c r="E74" i="2"/>
  <c r="E51" i="2"/>
  <c r="E101" i="2"/>
  <c r="E99" i="2"/>
  <c r="E48" i="2"/>
  <c r="E33" i="2"/>
  <c r="E10" i="2"/>
  <c r="E23" i="2"/>
  <c r="E28" i="2"/>
  <c r="E34" i="2"/>
  <c r="E43" i="2"/>
  <c r="E50" i="2"/>
  <c r="E72" i="2"/>
  <c r="E52" i="2"/>
  <c r="E100" i="2"/>
  <c r="E8" i="2"/>
  <c r="E26" i="2"/>
  <c r="E36" i="2"/>
  <c r="E53" i="2"/>
  <c r="E61" i="2"/>
  <c r="E69" i="2"/>
  <c r="E78" i="2"/>
  <c r="E90" i="2"/>
  <c r="E42" i="2"/>
  <c r="E6" i="2"/>
  <c r="A6" i="2" s="1"/>
  <c r="E40" i="2"/>
  <c r="E46" i="2"/>
  <c r="E62" i="2"/>
  <c r="E73" i="2"/>
  <c r="E102" i="2"/>
  <c r="E12" i="2"/>
  <c r="E81" i="2"/>
  <c r="E94" i="2"/>
  <c r="E71" i="2"/>
  <c r="E16" i="2"/>
  <c r="E47" i="2"/>
  <c r="E66" i="2"/>
  <c r="E95" i="2"/>
  <c r="E85" i="2"/>
  <c r="E22" i="2"/>
  <c r="E55" i="2"/>
  <c r="E84" i="2"/>
  <c r="E105" i="2"/>
  <c r="E108" i="2"/>
  <c r="E20" i="2"/>
  <c r="E54" i="2"/>
  <c r="E70" i="2"/>
  <c r="E98" i="2"/>
  <c r="E80" i="2"/>
  <c r="E60" i="2"/>
  <c r="E88" i="2"/>
  <c r="E25" i="2"/>
  <c r="E107" i="2"/>
  <c r="E9" i="2"/>
  <c r="E27" i="2"/>
  <c r="E49" i="2"/>
  <c r="E79" i="2"/>
  <c r="E106" i="2"/>
  <c r="E44" i="2"/>
  <c r="E21" i="2"/>
  <c r="E67" i="2"/>
  <c r="E92" i="2"/>
  <c r="E83" i="2"/>
  <c r="D105" i="2" l="1"/>
  <c r="A105" i="2"/>
  <c r="D106" i="2"/>
  <c r="A106" i="2"/>
  <c r="D107" i="2"/>
  <c r="A107" i="2"/>
  <c r="D108" i="2"/>
  <c r="A108" i="2"/>
  <c r="D99" i="2"/>
  <c r="A99" i="2"/>
  <c r="D103" i="2"/>
  <c r="A103" i="2"/>
  <c r="D100" i="2"/>
  <c r="A100" i="2"/>
  <c r="D102" i="2"/>
  <c r="A102" i="2"/>
  <c r="D101" i="2"/>
  <c r="A101" i="2"/>
  <c r="D98" i="2"/>
  <c r="A98" i="2"/>
  <c r="D97" i="2"/>
  <c r="A97" i="2"/>
  <c r="D83" i="2"/>
  <c r="A83" i="2"/>
  <c r="D88" i="2"/>
  <c r="A88" i="2"/>
  <c r="D85" i="2"/>
  <c r="A85" i="2"/>
  <c r="D90" i="2"/>
  <c r="A90" i="2"/>
  <c r="D89" i="2"/>
  <c r="A89" i="2"/>
  <c r="D92" i="2"/>
  <c r="A92" i="2"/>
  <c r="D84" i="2"/>
  <c r="A84" i="2"/>
  <c r="D95" i="2"/>
  <c r="A95" i="2"/>
  <c r="D93" i="2"/>
  <c r="A93" i="2"/>
  <c r="D94" i="2"/>
  <c r="A94" i="2"/>
  <c r="D91" i="2"/>
  <c r="A91" i="2"/>
  <c r="D74" i="2"/>
  <c r="A74" i="2"/>
  <c r="D75" i="2"/>
  <c r="A75" i="2"/>
  <c r="D78" i="2"/>
  <c r="A78" i="2"/>
  <c r="D77" i="2"/>
  <c r="A77" i="2"/>
  <c r="D73" i="2"/>
  <c r="A73" i="2"/>
  <c r="D79" i="2"/>
  <c r="A79" i="2"/>
  <c r="D81" i="2"/>
  <c r="A81" i="2"/>
  <c r="D70" i="2"/>
  <c r="A70" i="2"/>
  <c r="D71" i="2"/>
  <c r="A71" i="2"/>
  <c r="D67" i="2"/>
  <c r="A67" i="2"/>
  <c r="D66" i="2"/>
  <c r="A66" i="2"/>
  <c r="D69" i="2"/>
  <c r="A69" i="2"/>
  <c r="D68" i="2"/>
  <c r="A68" i="2"/>
  <c r="D72" i="2"/>
  <c r="A72" i="2"/>
  <c r="D60" i="2"/>
  <c r="A60" i="2"/>
  <c r="D65" i="2"/>
  <c r="A65" i="2"/>
  <c r="D64" i="2"/>
  <c r="A64" i="2"/>
  <c r="D49" i="2"/>
  <c r="A49" i="2"/>
  <c r="D62" i="2"/>
  <c r="A62" i="2"/>
  <c r="D61" i="2"/>
  <c r="A61" i="2"/>
  <c r="D46" i="2"/>
  <c r="A46" i="2"/>
  <c r="D53" i="2"/>
  <c r="A53" i="2"/>
  <c r="D50" i="2"/>
  <c r="A50" i="2"/>
  <c r="D54" i="2"/>
  <c r="A54" i="2"/>
  <c r="D55" i="2"/>
  <c r="A55" i="2"/>
  <c r="D52" i="2"/>
  <c r="A52" i="2"/>
  <c r="D57" i="2"/>
  <c r="A57" i="2"/>
  <c r="D47" i="2"/>
  <c r="A47" i="2"/>
  <c r="D48" i="2"/>
  <c r="A48" i="2"/>
  <c r="D51" i="2"/>
  <c r="A51" i="2"/>
  <c r="D56" i="2"/>
  <c r="A56" i="2"/>
  <c r="D27" i="2"/>
  <c r="A27" i="2"/>
  <c r="D23" i="2"/>
  <c r="A23" i="2"/>
  <c r="D29" i="2"/>
  <c r="A29" i="2"/>
  <c r="D37" i="2"/>
  <c r="A37" i="2"/>
  <c r="D44" i="2"/>
  <c r="A44" i="2"/>
  <c r="A40" i="2"/>
  <c r="D36" i="2"/>
  <c r="A36" i="2"/>
  <c r="D43" i="2"/>
  <c r="A43" i="2"/>
  <c r="D24" i="2"/>
  <c r="A24" i="2"/>
  <c r="D31" i="2"/>
  <c r="A31" i="2"/>
  <c r="D20" i="2"/>
  <c r="A20" i="2"/>
  <c r="D26" i="2"/>
  <c r="A26" i="2"/>
  <c r="D34" i="2"/>
  <c r="A34" i="2"/>
  <c r="D33" i="2"/>
  <c r="A33" i="2"/>
  <c r="D45" i="2"/>
  <c r="A45" i="2"/>
  <c r="D39" i="2"/>
  <c r="A39" i="2"/>
  <c r="D80" i="2"/>
  <c r="A80" i="2"/>
  <c r="D21" i="2"/>
  <c r="A21" i="2"/>
  <c r="D25" i="2"/>
  <c r="A25" i="2"/>
  <c r="D22" i="2"/>
  <c r="A22" i="2"/>
  <c r="D42" i="2"/>
  <c r="A42" i="2"/>
  <c r="D28" i="2"/>
  <c r="A28" i="2"/>
  <c r="D38" i="2"/>
  <c r="A38" i="2"/>
  <c r="D35" i="2"/>
  <c r="A35" i="2"/>
  <c r="D19" i="2"/>
  <c r="A19" i="2"/>
  <c r="D16" i="2"/>
  <c r="A16" i="2"/>
  <c r="D12" i="2"/>
  <c r="A12" i="2"/>
  <c r="D8" i="2"/>
  <c r="A8" i="2"/>
  <c r="D9" i="2"/>
  <c r="A9" i="2"/>
  <c r="D10" i="2"/>
  <c r="A10" i="2"/>
  <c r="D11" i="2"/>
  <c r="A11" i="2"/>
  <c r="F111" i="2"/>
  <c r="E111" i="2"/>
  <c r="C15" i="9"/>
  <c r="D6" i="2"/>
  <c r="C16" i="9"/>
  <c r="C113" i="2"/>
  <c r="B15" i="9" l="1"/>
  <c r="E115" i="2"/>
  <c r="E116" i="2" s="1"/>
  <c r="D112" i="2"/>
  <c r="D113" i="2" s="1"/>
  <c r="C112" i="2"/>
  <c r="C11" i="9" s="1"/>
  <c r="C12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<sst xmlns="http://schemas.openxmlformats.org/spreadsheetml/2006/main" count="10307" uniqueCount="578">
  <si>
    <t>Nature</t>
  </si>
  <si>
    <t>Lieudit</t>
  </si>
  <si>
    <t>Propriétaire</t>
  </si>
  <si>
    <t>Exploitant</t>
  </si>
  <si>
    <t>Observations</t>
  </si>
  <si>
    <t>F</t>
  </si>
  <si>
    <t>bm</t>
  </si>
  <si>
    <t>Le Peney</t>
  </si>
  <si>
    <t>Commune (Bois soumis)</t>
  </si>
  <si>
    <t>Non affecté</t>
  </si>
  <si>
    <t>Bois soumis</t>
  </si>
  <si>
    <t>br</t>
  </si>
  <si>
    <t>Le Tremblay</t>
  </si>
  <si>
    <t>Schoch Neal</t>
  </si>
  <si>
    <t>Bouvier Roger Jean</t>
  </si>
  <si>
    <t>Larochaix Louis Jean (1)</t>
  </si>
  <si>
    <t>Schitz Christian</t>
  </si>
  <si>
    <t>pa</t>
  </si>
  <si>
    <t>Tardivet Isidore</t>
  </si>
  <si>
    <t>Larochaix Gustave</t>
  </si>
  <si>
    <t>Deschamps-Berger François Régis (2)</t>
  </si>
  <si>
    <t>Vivet Clotilde Séraphine</t>
  </si>
  <si>
    <t>Vivet Paul Jean Louis (3)</t>
  </si>
  <si>
    <t>Mugnier Gisèle Annette</t>
  </si>
  <si>
    <t>Charvoset Jean Balthazar</t>
  </si>
  <si>
    <t>Vivet Ferdinand Jean</t>
  </si>
  <si>
    <t>Deschamps-Berger Alain Jean</t>
  </si>
  <si>
    <t>Deschamps-Berger Elie Jean</t>
  </si>
  <si>
    <t>bt</t>
  </si>
  <si>
    <t>Vivet Gilles Jean Michel (1)</t>
  </si>
  <si>
    <t>Martina Dominique</t>
  </si>
  <si>
    <t>Jay Geneviève Elodie Emilie</t>
  </si>
  <si>
    <t>Tardivet Elise Félicité</t>
  </si>
  <si>
    <t>Tardivet Marcel Auguste</t>
  </si>
  <si>
    <t>Vivet Hélène Anne Aimée</t>
  </si>
  <si>
    <t>Deschamps-Berger Richard</t>
  </si>
  <si>
    <t>Ferront Marie Louise Marcelle</t>
  </si>
  <si>
    <t>Vivet Marie Célestine</t>
  </si>
  <si>
    <t>Vivet Marie Annick (2)</t>
  </si>
  <si>
    <t>Deschamps-Berger Marie Joséphine</t>
  </si>
  <si>
    <t>p.</t>
  </si>
  <si>
    <t>Commune de Saint-Marcel</t>
  </si>
  <si>
    <t>Les Esserts</t>
  </si>
  <si>
    <t>Batailler Jacques</t>
  </si>
  <si>
    <t>Larochaix Etienne Marie</t>
  </si>
  <si>
    <t>Vivet Liliane Marie</t>
  </si>
  <si>
    <t>Vivet Joseph Auguste</t>
  </si>
  <si>
    <t>Vivet Victoire Célestine</t>
  </si>
  <si>
    <t>Matelier Claudia Angèle Eugénie</t>
  </si>
  <si>
    <t>La Chapelle</t>
  </si>
  <si>
    <t>Forat Pierre</t>
  </si>
  <si>
    <t>Mugnier Daniel Jean</t>
  </si>
  <si>
    <t>Tardivet André Joachim (Succession)</t>
  </si>
  <si>
    <t>Deschamps-Berger Jean-Max</t>
  </si>
  <si>
    <t>Vivet Bernard Léon</t>
  </si>
  <si>
    <t>Vivet Séverin</t>
  </si>
  <si>
    <t>Vivet Jean</t>
  </si>
  <si>
    <t>Deschamps-Berger François Régis (1)</t>
  </si>
  <si>
    <t>Gombert Jean Joël</t>
  </si>
  <si>
    <t>Silvestro Jeanine Florence</t>
  </si>
  <si>
    <t>Sylvestre Jeannine</t>
  </si>
  <si>
    <t>Habitants de Montfort et La Ville</t>
  </si>
  <si>
    <t>t</t>
  </si>
  <si>
    <t>Goud Moïsette Germaine Anna</t>
  </si>
  <si>
    <t>La Ville</t>
  </si>
  <si>
    <t>l</t>
  </si>
  <si>
    <t>Collomb Blanche</t>
  </si>
  <si>
    <t>La Coriera</t>
  </si>
  <si>
    <t>Larochaix Annette</t>
  </si>
  <si>
    <t>Larochaix Lucie</t>
  </si>
  <si>
    <t>Vivet Michel Guy</t>
  </si>
  <si>
    <t>Inutine Georges</t>
  </si>
  <si>
    <t>Tardivet Anne Marie</t>
  </si>
  <si>
    <t>Vivet Séraphine</t>
  </si>
  <si>
    <t>Vivet Pierre Georges</t>
  </si>
  <si>
    <t>Nellio Jean Michel Denis</t>
  </si>
  <si>
    <t>Vivet Gérard Pierre</t>
  </si>
  <si>
    <t>Vivet Augustin Gabriel</t>
  </si>
  <si>
    <t>Sur la Roche</t>
  </si>
  <si>
    <t>Deschamps-Berger Antoine Emmanuel</t>
  </si>
  <si>
    <t>Vivet Joseph Alphonse</t>
  </si>
  <si>
    <t>Camérini Nazareen</t>
  </si>
  <si>
    <t>Combe de la Roche</t>
  </si>
  <si>
    <t>Commune d'Aime</t>
  </si>
  <si>
    <t>Commune (Bureau de bienfaisance)</t>
  </si>
  <si>
    <t>Vivet Alphonsine Jeanne</t>
  </si>
  <si>
    <t>Ferront André Claude Etienne</t>
  </si>
  <si>
    <t>Vivet Paul Jean Louis (2)</t>
  </si>
  <si>
    <t>Gombert Denis</t>
  </si>
  <si>
    <t>Revil Guy Joseph Louis</t>
  </si>
  <si>
    <t>Vivet Paul Jean Louis (1)</t>
  </si>
  <si>
    <t>Aux combes</t>
  </si>
  <si>
    <t>Roffino Laurette Aline</t>
  </si>
  <si>
    <t>Vivet Brigitte Annie</t>
  </si>
  <si>
    <t>Vivet Marie Annick (1)</t>
  </si>
  <si>
    <t>Le Crêtet</t>
  </si>
  <si>
    <t>Modif. POS</t>
  </si>
  <si>
    <t>s</t>
  </si>
  <si>
    <t>Montfort</t>
  </si>
  <si>
    <t>Ferront Huguette Marie</t>
  </si>
  <si>
    <t>Stacchetti Jean Emmanuel</t>
  </si>
  <si>
    <t>Mirabarjon</t>
  </si>
  <si>
    <t>Vivet Gilles Jean Michel (2)</t>
  </si>
  <si>
    <t>Vivet Marie Claude</t>
  </si>
  <si>
    <t>Vivet Marie Lucien</t>
  </si>
  <si>
    <t>Larochaix Louis Jean (2)</t>
  </si>
  <si>
    <t>Combaz Mié</t>
  </si>
  <si>
    <t>Charvoset Marie Joséphine</t>
  </si>
  <si>
    <t>Dufour Guy</t>
  </si>
  <si>
    <t>Vivet Christian</t>
  </si>
  <si>
    <t>Vivet Jacqueline Marie</t>
  </si>
  <si>
    <t>La Gelaz</t>
  </si>
  <si>
    <t>Vivet François Joseph</t>
  </si>
  <si>
    <t>Charvoset Joséphine Théodorine</t>
  </si>
  <si>
    <t>Sur Ville</t>
  </si>
  <si>
    <t>Montmayeur Ernest Marcel</t>
  </si>
  <si>
    <t>Guillot Marie Hélène</t>
  </si>
  <si>
    <t>Chasserel</t>
  </si>
  <si>
    <t>Charvoset Rose</t>
  </si>
  <si>
    <t>Guillot Rémy François</t>
  </si>
  <si>
    <t>Vivet Elie Jean Maurice</t>
  </si>
  <si>
    <t>Crête Ernoud</t>
  </si>
  <si>
    <t>Chartier (Mme - Les copropr de D1123)</t>
  </si>
  <si>
    <t>G</t>
  </si>
  <si>
    <t>Au Ty</t>
  </si>
  <si>
    <t>L'Epine</t>
  </si>
  <si>
    <t>Guillot Gilbert Gustave</t>
  </si>
  <si>
    <t>Derrière le Grand Murger</t>
  </si>
  <si>
    <t>Martin Jeanne Marie (1)</t>
  </si>
  <si>
    <t>Le Savu</t>
  </si>
  <si>
    <t>Ferront René Guy</t>
  </si>
  <si>
    <t>Plan Champ</t>
  </si>
  <si>
    <t>Changebois</t>
  </si>
  <si>
    <t>Perrin Joséphine Angeline</t>
  </si>
  <si>
    <t>Cantamessa François</t>
  </si>
  <si>
    <t>Le Molliex</t>
  </si>
  <si>
    <t>Les Frasses</t>
  </si>
  <si>
    <t>Lachat</t>
  </si>
  <si>
    <t>Le Biollay</t>
  </si>
  <si>
    <t>L'Ingebergin</t>
  </si>
  <si>
    <t>Pré Reymond</t>
  </si>
  <si>
    <t>Les Replats</t>
  </si>
  <si>
    <t>Tardivet François Michel</t>
  </si>
  <si>
    <t>Larochaix Georges Julien</t>
  </si>
  <si>
    <t>Les Foyères</t>
  </si>
  <si>
    <t>Champ Magnon</t>
  </si>
  <si>
    <t>Plan des Murs</t>
  </si>
  <si>
    <t>En bas des Murs</t>
  </si>
  <si>
    <t>La Loyettaz</t>
  </si>
  <si>
    <t>Champ de la Croix</t>
  </si>
  <si>
    <t>La Roa d'aval</t>
  </si>
  <si>
    <t>Ferront Jean Joseph</t>
  </si>
  <si>
    <t>Aux Routes</t>
  </si>
  <si>
    <t>Ananikian Eric</t>
  </si>
  <si>
    <t>Le Carré du Savu</t>
  </si>
  <si>
    <t>Fillion Etienne</t>
  </si>
  <si>
    <t>Longelire d'en haut</t>
  </si>
  <si>
    <t>Longelire.</t>
  </si>
  <si>
    <t>Vivet Eugène François</t>
  </si>
  <si>
    <t>Le Bois du Ty</t>
  </si>
  <si>
    <t>La Roa d'amont</t>
  </si>
  <si>
    <t>Vivet Bernard Eugène</t>
  </si>
  <si>
    <t>Guillot François Robert</t>
  </si>
  <si>
    <t>H</t>
  </si>
  <si>
    <t>La Chavonne</t>
  </si>
  <si>
    <t>En Chaffaudraz</t>
  </si>
  <si>
    <t>Praz des Serpins</t>
  </si>
  <si>
    <t>Pré Neuf</t>
  </si>
  <si>
    <t>Larochaix Marie</t>
  </si>
  <si>
    <t>Larochaix Marcel Jean (2)</t>
  </si>
  <si>
    <t>Les Pins</t>
  </si>
  <si>
    <t>Les Fornais</t>
  </si>
  <si>
    <t>Les Champs du Doub</t>
  </si>
  <si>
    <t>Praz derrière</t>
  </si>
  <si>
    <t>Martin Jeanne Marie (2)</t>
  </si>
  <si>
    <t>Hyvoz Pierre Alexandre</t>
  </si>
  <si>
    <t>Les Têtes</t>
  </si>
  <si>
    <t>Vivet Joseph Marie Lucien</t>
  </si>
  <si>
    <t>La Fontaine</t>
  </si>
  <si>
    <t>NE PAS MODIFIER CETTE FEUILLE</t>
  </si>
  <si>
    <t>2 - Champs de calcul du récapitulatif 2 (par exploitants)</t>
  </si>
  <si>
    <t>1 - Champs de calcul pour récapitulatif 1 (par propriétaires)</t>
  </si>
  <si>
    <t>Pro1</t>
  </si>
  <si>
    <t>Pr1</t>
  </si>
  <si>
    <t>?</t>
  </si>
  <si>
    <t>Pr2</t>
  </si>
  <si>
    <t>Pro2</t>
  </si>
  <si>
    <t>Pr3</t>
  </si>
  <si>
    <t>Pr4</t>
  </si>
  <si>
    <t>Pro3</t>
  </si>
  <si>
    <t>Pr5</t>
  </si>
  <si>
    <t>Pr6</t>
  </si>
  <si>
    <t>Pro4</t>
  </si>
  <si>
    <t>Pr7</t>
  </si>
  <si>
    <t>Pr8</t>
  </si>
  <si>
    <t>Pro5</t>
  </si>
  <si>
    <t>Pr9</t>
  </si>
  <si>
    <t>Pr10</t>
  </si>
  <si>
    <t>Pro6</t>
  </si>
  <si>
    <t>Pr11</t>
  </si>
  <si>
    <t>Pr12</t>
  </si>
  <si>
    <t>Pro7</t>
  </si>
  <si>
    <t>Pr13</t>
  </si>
  <si>
    <t>Pr14</t>
  </si>
  <si>
    <t>Pro8</t>
  </si>
  <si>
    <t>Pr15</t>
  </si>
  <si>
    <t>Pr16</t>
  </si>
  <si>
    <t>Pro9</t>
  </si>
  <si>
    <t>Pr17</t>
  </si>
  <si>
    <t>Pr18</t>
  </si>
  <si>
    <t>Pro10</t>
  </si>
  <si>
    <t>Pr19</t>
  </si>
  <si>
    <t>Pr20</t>
  </si>
  <si>
    <t>Pro11</t>
  </si>
  <si>
    <t>Pr21</t>
  </si>
  <si>
    <t>Pr22</t>
  </si>
  <si>
    <t>Pro12</t>
  </si>
  <si>
    <t>Pr23</t>
  </si>
  <si>
    <t>Pr24</t>
  </si>
  <si>
    <t>Pro13</t>
  </si>
  <si>
    <t>Pr25</t>
  </si>
  <si>
    <t>Pr26</t>
  </si>
  <si>
    <t>Pro14</t>
  </si>
  <si>
    <t>Pr27</t>
  </si>
  <si>
    <t>Pr28</t>
  </si>
  <si>
    <t>Pro15</t>
  </si>
  <si>
    <t>Pr29</t>
  </si>
  <si>
    <t>Pr30</t>
  </si>
  <si>
    <t>Pro16</t>
  </si>
  <si>
    <t>Pr31</t>
  </si>
  <si>
    <t>Pr32</t>
  </si>
  <si>
    <t>Pro17</t>
  </si>
  <si>
    <t>Pr33</t>
  </si>
  <si>
    <t>Pr34</t>
  </si>
  <si>
    <t>Pro18</t>
  </si>
  <si>
    <t>Pr35</t>
  </si>
  <si>
    <t>Pr36</t>
  </si>
  <si>
    <t>Pro19</t>
  </si>
  <si>
    <t>Pr37</t>
  </si>
  <si>
    <t>Pr38</t>
  </si>
  <si>
    <t>Pro20</t>
  </si>
  <si>
    <t>Pr39</t>
  </si>
  <si>
    <t>Pr40</t>
  </si>
  <si>
    <t>Pro21</t>
  </si>
  <si>
    <t>Pr41</t>
  </si>
  <si>
    <t>Pr42</t>
  </si>
  <si>
    <t>Pro22</t>
  </si>
  <si>
    <t>Pr43</t>
  </si>
  <si>
    <t>Pr44</t>
  </si>
  <si>
    <t>Pro23</t>
  </si>
  <si>
    <t>Pr45</t>
  </si>
  <si>
    <t>Pr46</t>
  </si>
  <si>
    <t>Pro24</t>
  </si>
  <si>
    <t>Pr47</t>
  </si>
  <si>
    <t>Pr48</t>
  </si>
  <si>
    <t>Pro25</t>
  </si>
  <si>
    <t>Pr49</t>
  </si>
  <si>
    <t>Pr50</t>
  </si>
  <si>
    <t>Larochaix Marcel Jean (1)</t>
  </si>
  <si>
    <t>Pro26</t>
  </si>
  <si>
    <t>Pr51</t>
  </si>
  <si>
    <t>Pr52</t>
  </si>
  <si>
    <t>Pro27</t>
  </si>
  <si>
    <t>Pr53</t>
  </si>
  <si>
    <t>Pr54</t>
  </si>
  <si>
    <t>Pro28</t>
  </si>
  <si>
    <t>Pr55</t>
  </si>
  <si>
    <t>Pr56</t>
  </si>
  <si>
    <t>Pro29</t>
  </si>
  <si>
    <t>Pr57</t>
  </si>
  <si>
    <t>Pr58</t>
  </si>
  <si>
    <t>Pro30</t>
  </si>
  <si>
    <t>Pr59</t>
  </si>
  <si>
    <t>Pr60</t>
  </si>
  <si>
    <t>Pro31</t>
  </si>
  <si>
    <t>Pr61</t>
  </si>
  <si>
    <t>Pr62</t>
  </si>
  <si>
    <t>Pro32</t>
  </si>
  <si>
    <t>Pr63</t>
  </si>
  <si>
    <t>Pr64</t>
  </si>
  <si>
    <t>Pro33</t>
  </si>
  <si>
    <t>Pr65</t>
  </si>
  <si>
    <t>Pr66</t>
  </si>
  <si>
    <t>Pro34</t>
  </si>
  <si>
    <t>Pr67</t>
  </si>
  <si>
    <t>Pr68</t>
  </si>
  <si>
    <t>Pro35</t>
  </si>
  <si>
    <t>Pr69</t>
  </si>
  <si>
    <t>Pr70</t>
  </si>
  <si>
    <t>Pro36</t>
  </si>
  <si>
    <t>Pr71</t>
  </si>
  <si>
    <t>Pr72</t>
  </si>
  <si>
    <t>Pro37</t>
  </si>
  <si>
    <t>Pr73</t>
  </si>
  <si>
    <t>Pr74</t>
  </si>
  <si>
    <t>Pro38</t>
  </si>
  <si>
    <t>Pr75</t>
  </si>
  <si>
    <t>Pr76</t>
  </si>
  <si>
    <t>Pro39</t>
  </si>
  <si>
    <t>Pr77</t>
  </si>
  <si>
    <t>Pr78</t>
  </si>
  <si>
    <t>Pro40</t>
  </si>
  <si>
    <t>Pr79</t>
  </si>
  <si>
    <t>Pr80</t>
  </si>
  <si>
    <t>Pro41</t>
  </si>
  <si>
    <t>Pr81</t>
  </si>
  <si>
    <t>Pr82</t>
  </si>
  <si>
    <t>Pro42</t>
  </si>
  <si>
    <t>Pr83</t>
  </si>
  <si>
    <t>Pr84</t>
  </si>
  <si>
    <t>Pro43</t>
  </si>
  <si>
    <t>Pr85</t>
  </si>
  <si>
    <t>Pr86</t>
  </si>
  <si>
    <t>Pro44</t>
  </si>
  <si>
    <t>Pr87</t>
  </si>
  <si>
    <t>Pr88</t>
  </si>
  <si>
    <t>Pro45</t>
  </si>
  <si>
    <t>Pr89</t>
  </si>
  <si>
    <t>Pr90</t>
  </si>
  <si>
    <t>Pro46</t>
  </si>
  <si>
    <t>Pr91</t>
  </si>
  <si>
    <t>Pr92</t>
  </si>
  <si>
    <t>Pro47</t>
  </si>
  <si>
    <t>Pr93</t>
  </si>
  <si>
    <t>Pr94</t>
  </si>
  <si>
    <t>Pro48</t>
  </si>
  <si>
    <t>Pr95</t>
  </si>
  <si>
    <t>Pr96</t>
  </si>
  <si>
    <t>Pro49</t>
  </si>
  <si>
    <t>Pr97</t>
  </si>
  <si>
    <t>Pr98</t>
  </si>
  <si>
    <t>Pro50</t>
  </si>
  <si>
    <t>Pr99</t>
  </si>
  <si>
    <t>Pr100</t>
  </si>
  <si>
    <t>Pro51</t>
  </si>
  <si>
    <t>Pr101</t>
  </si>
  <si>
    <t>Pr102</t>
  </si>
  <si>
    <t>Pro52</t>
  </si>
  <si>
    <t>Pr103</t>
  </si>
  <si>
    <t>Pr104</t>
  </si>
  <si>
    <t>Pro53</t>
  </si>
  <si>
    <t>Pr105</t>
  </si>
  <si>
    <t>Pr106</t>
  </si>
  <si>
    <t>Pro54</t>
  </si>
  <si>
    <t>Pr107</t>
  </si>
  <si>
    <t>Pr108</t>
  </si>
  <si>
    <t>Pro55</t>
  </si>
  <si>
    <t>Pro56</t>
  </si>
  <si>
    <t>Pro57</t>
  </si>
  <si>
    <t>Pro58</t>
  </si>
  <si>
    <t>Pro59</t>
  </si>
  <si>
    <t>Pro60</t>
  </si>
  <si>
    <t>Pro61</t>
  </si>
  <si>
    <t>Pro62</t>
  </si>
  <si>
    <t>Pro63</t>
  </si>
  <si>
    <t>Pro64</t>
  </si>
  <si>
    <t>Pro65</t>
  </si>
  <si>
    <t>Pro66</t>
  </si>
  <si>
    <t>Pro67</t>
  </si>
  <si>
    <t>Pro68</t>
  </si>
  <si>
    <t>Pro69</t>
  </si>
  <si>
    <t>Pro70</t>
  </si>
  <si>
    <t>Pro71</t>
  </si>
  <si>
    <t>Pro72</t>
  </si>
  <si>
    <t>Pro73</t>
  </si>
  <si>
    <t>Pro74</t>
  </si>
  <si>
    <t>Pro75</t>
  </si>
  <si>
    <t>Pro76</t>
  </si>
  <si>
    <t>Pro77</t>
  </si>
  <si>
    <t>Pro78</t>
  </si>
  <si>
    <t>Pro79</t>
  </si>
  <si>
    <t>Pro80</t>
  </si>
  <si>
    <t>Pro81</t>
  </si>
  <si>
    <t>Pro82</t>
  </si>
  <si>
    <t>Pro83</t>
  </si>
  <si>
    <t>Pro84</t>
  </si>
  <si>
    <t>Pro85</t>
  </si>
  <si>
    <t>Pro86</t>
  </si>
  <si>
    <t>Pro87</t>
  </si>
  <si>
    <t>Pro88</t>
  </si>
  <si>
    <t>Pro89</t>
  </si>
  <si>
    <t>Pro90</t>
  </si>
  <si>
    <t>Pro91</t>
  </si>
  <si>
    <t>Pro92</t>
  </si>
  <si>
    <t>Pro93</t>
  </si>
  <si>
    <t>Pro94</t>
  </si>
  <si>
    <t>Pro95</t>
  </si>
  <si>
    <t>Pro96</t>
  </si>
  <si>
    <t>Pro97</t>
  </si>
  <si>
    <t>Pro98</t>
  </si>
  <si>
    <t>Pro99</t>
  </si>
  <si>
    <t>Pro100</t>
  </si>
  <si>
    <t>Pro101</t>
  </si>
  <si>
    <t>Pro102</t>
  </si>
  <si>
    <t>Pro103</t>
  </si>
  <si>
    <t>Pro104</t>
  </si>
  <si>
    <t>Pro105</t>
  </si>
  <si>
    <t>Pro106</t>
  </si>
  <si>
    <t>Pro107</t>
  </si>
  <si>
    <t>Pro108</t>
  </si>
  <si>
    <t>Défrichement subventionné</t>
  </si>
  <si>
    <t>Section</t>
  </si>
  <si>
    <t>Numéro</t>
  </si>
  <si>
    <t>Vivet Claude</t>
  </si>
  <si>
    <t>Vivet Max</t>
  </si>
  <si>
    <t>Jay Mireille née Vivet</t>
  </si>
  <si>
    <t>Vivet Arlette</t>
  </si>
  <si>
    <t>Mazzoleni Fernand</t>
  </si>
  <si>
    <t>Kratz Gérard</t>
  </si>
  <si>
    <t xml:space="preserve">Gombert Brigitte née Ferront  </t>
  </si>
  <si>
    <t>Laurent Lucie née Larochaix</t>
  </si>
  <si>
    <t>Berard-Bergery Anne Marie née Vivet</t>
  </si>
  <si>
    <t>Chartier Josiane née Guillot</t>
  </si>
  <si>
    <t>Croibier Rose née Charvoset</t>
  </si>
  <si>
    <t>Deschamps-Berger Gérard Marcel</t>
  </si>
  <si>
    <t>Peloux Huguette Marie née Ferront</t>
  </si>
  <si>
    <t>Poli Gisèle Annette née Mugnier</t>
  </si>
  <si>
    <t>Desbiolles Anne Marie née Tardivet</t>
  </si>
  <si>
    <t>Boughalem Brigitte Annie née Vivet</t>
  </si>
  <si>
    <t>Cantamessa Jacqueline Marie née Vivet</t>
  </si>
  <si>
    <t>Puig Christiane née Vivet</t>
  </si>
  <si>
    <t>Labourier Marie Thérèse née Vivet</t>
  </si>
  <si>
    <t>Vivet Jean Pierre Fabien</t>
  </si>
  <si>
    <t>Montmayeur Daniel</t>
  </si>
  <si>
    <t>Montmayeur Georges</t>
  </si>
  <si>
    <t>Bozzetto Régine née Montmayeur</t>
  </si>
  <si>
    <t>Villermet Marie Annick née Vivet</t>
  </si>
  <si>
    <t xml:space="preserve"> n°1098sur la carte</t>
  </si>
  <si>
    <t>BND 253</t>
  </si>
  <si>
    <t>Blanc Marie Lucien née Vivet</t>
  </si>
  <si>
    <t xml:space="preserve">Larochaix Louis Jean </t>
  </si>
  <si>
    <t>Montmayeur Sylviane</t>
  </si>
  <si>
    <t>Martin Jeanne Marie</t>
  </si>
  <si>
    <t>Vivet Gilles Jean Michel</t>
  </si>
  <si>
    <t>Vivet Jeanne Françoise</t>
  </si>
  <si>
    <t>Inutine Odette née Vivet</t>
  </si>
  <si>
    <t>Vivet Maurice</t>
  </si>
  <si>
    <t>Succession inconnue</t>
  </si>
  <si>
    <t>Hyvoz Michel</t>
  </si>
  <si>
    <t>Loss Monique née Guillot</t>
  </si>
  <si>
    <t>Exbrayat Jean Pierre</t>
  </si>
  <si>
    <t>SCI du Cretet</t>
  </si>
  <si>
    <t>Dernière mise à jour :</t>
  </si>
  <si>
    <t>Vivet Catherine née Gueret</t>
  </si>
  <si>
    <t>Total</t>
  </si>
  <si>
    <t>Surface calculée</t>
  </si>
  <si>
    <t>Total affecté</t>
  </si>
  <si>
    <t>NOM</t>
  </si>
  <si>
    <t>ADRESSE</t>
  </si>
  <si>
    <t>Code</t>
  </si>
  <si>
    <t>VILLE</t>
  </si>
  <si>
    <t>POMBLIERE ST MARCEL</t>
  </si>
  <si>
    <t>Surface Ca</t>
  </si>
  <si>
    <t>FEISSONS SUR SALINS</t>
  </si>
  <si>
    <t>EXPLOITANTS</t>
  </si>
  <si>
    <t>SURFACE EXPLOITEE EN Ca</t>
  </si>
  <si>
    <t>Vibert Isabelle</t>
  </si>
  <si>
    <t>Deschamps-Berger Jacky</t>
  </si>
  <si>
    <t>Deschamps-Berger Jean-Luc</t>
  </si>
  <si>
    <t>Deschamps-Berger Pascal</t>
  </si>
  <si>
    <t>Indivision Vivet Maurice</t>
  </si>
  <si>
    <t>Total voix</t>
  </si>
  <si>
    <t>Quorum</t>
  </si>
  <si>
    <t>Surface totale</t>
  </si>
  <si>
    <t>Nbre de propriétaire connu</t>
  </si>
  <si>
    <t>Nbre de propriétaire total</t>
  </si>
  <si>
    <t>NBR PARCELLE</t>
  </si>
  <si>
    <t>Propriétaires connus</t>
  </si>
  <si>
    <t>Propriétaires inconnus</t>
  </si>
  <si>
    <t>Nombre de parcelles</t>
  </si>
  <si>
    <t>Ca</t>
  </si>
  <si>
    <t>Plus grand propriétaire</t>
  </si>
  <si>
    <t>Plus petit propriétaire</t>
  </si>
  <si>
    <t>Noms</t>
  </si>
  <si>
    <t>Surperficie</t>
  </si>
  <si>
    <t>Nb parcelles</t>
  </si>
  <si>
    <t>Nantet Marie Laurence née Deschamps-berger</t>
  </si>
  <si>
    <t>PROPIETAIRES</t>
  </si>
  <si>
    <t>DESCRIPTION SOMMAIRE</t>
  </si>
  <si>
    <t>Lombard Thierry</t>
  </si>
  <si>
    <t>Prost Maryline</t>
  </si>
  <si>
    <t>Nbre de parcelles</t>
  </si>
  <si>
    <t>Garda Yvon</t>
  </si>
  <si>
    <t xml:space="preserve">Guillot Marie Hélène </t>
  </si>
  <si>
    <t>Récapitulatif des surfaces (en ca) par propriétaires</t>
  </si>
  <si>
    <t>Représentants</t>
  </si>
  <si>
    <t>Propriétaires</t>
  </si>
  <si>
    <t>Feyeux Amandine</t>
  </si>
  <si>
    <t>Midali Marie France</t>
  </si>
  <si>
    <t>Montmayeur Lydie</t>
  </si>
  <si>
    <t>Indivision Gombert Clotilde  née Vivet</t>
  </si>
  <si>
    <t>Paris Gérard</t>
  </si>
  <si>
    <t>Jacky DESCHAMPS-BERGER</t>
  </si>
  <si>
    <t>Jean Joel GOMBERT</t>
  </si>
  <si>
    <t>Maurice VIVET</t>
  </si>
  <si>
    <t>Jean Claude TARDIVET</t>
  </si>
  <si>
    <t>GAEC de MONTFORT</t>
  </si>
  <si>
    <t>GAEC du FRENOLET</t>
  </si>
  <si>
    <t>Entretenu par le propriétaire</t>
  </si>
  <si>
    <t>GAEC "LA Ferme de Montfort"</t>
  </si>
  <si>
    <t>GAEC DU Frenolet</t>
  </si>
  <si>
    <t>Indivision Guillot Marie</t>
  </si>
  <si>
    <t>Taleb Ahmed</t>
  </si>
  <si>
    <t>Hollender Bouvier Marie Odile</t>
  </si>
  <si>
    <t>Sébastien SAVOV</t>
  </si>
  <si>
    <t>Gombert Agnes et Jean Joel</t>
  </si>
  <si>
    <t>Indivision Deschamps-Berger Marc</t>
  </si>
  <si>
    <t>Marie Agnes FOUDIL</t>
  </si>
  <si>
    <t>Indivision Camérini Rolande née Larochaix</t>
  </si>
  <si>
    <t>Indivision Tardivet Marcel Auguste</t>
  </si>
  <si>
    <t>Ferront  Hervé</t>
  </si>
  <si>
    <t>Peroisset Marie Laure</t>
  </si>
  <si>
    <t>Laurent et Benoit DESCHAMPS-BERGER</t>
  </si>
  <si>
    <t>Marie Helene GUILLOT</t>
  </si>
  <si>
    <t>Vivet Jérémy</t>
  </si>
  <si>
    <t>M</t>
  </si>
  <si>
    <t>La Cote</t>
  </si>
  <si>
    <t>Les Cotes d'Amérique</t>
  </si>
  <si>
    <t>L'Arménaz</t>
  </si>
  <si>
    <t>Gombert Jean François</t>
  </si>
  <si>
    <t>Deschamps-Berger Claude</t>
  </si>
  <si>
    <t>GRPT PASTORAL DES 2 JUMEAUX</t>
  </si>
  <si>
    <t>NOTRE DAME DU PRE</t>
  </si>
  <si>
    <t>Indivision TARDIVET DESBIOLLES</t>
  </si>
  <si>
    <t>Héritage refusée (Chapuis Nicole)</t>
  </si>
  <si>
    <t>Décédé le 26/09/09</t>
  </si>
  <si>
    <t>Indivision Lazzaroni Elise Félicité née Tardivet</t>
  </si>
  <si>
    <t>Nombre de voix</t>
  </si>
  <si>
    <t>Indivision Larochaix Georges Julien</t>
  </si>
  <si>
    <t>Total surface propriétaires connues</t>
  </si>
  <si>
    <t>Marcelle REPITON</t>
  </si>
  <si>
    <t>Surface</t>
  </si>
  <si>
    <t>GRPT Pastoral des 2 Jumeaux</t>
  </si>
  <si>
    <t>Association Foncière Pastorale de Montfort</t>
  </si>
  <si>
    <t>Route de Longelire</t>
  </si>
  <si>
    <t>MONTFORT</t>
  </si>
  <si>
    <t>46 Chemin des Prairies</t>
  </si>
  <si>
    <t>Représentant</t>
  </si>
  <si>
    <t>DESCHAMPS Frédéric</t>
  </si>
  <si>
    <t>VIBERT Pierre Vincent</t>
  </si>
  <si>
    <t xml:space="preserve">Indivision Larochaix Marcel </t>
  </si>
  <si>
    <t>Florence BERTHOUMEYROU</t>
  </si>
  <si>
    <t>RUCHER DU VAL COISIN</t>
  </si>
  <si>
    <t>COCHE Rémi</t>
  </si>
  <si>
    <t>634 Route de Villar Prin</t>
  </si>
  <si>
    <t>ST PIERRE DE SOUCY</t>
  </si>
  <si>
    <t>Total surface propriétaires inconnues</t>
  </si>
  <si>
    <t>Vivet Claude Alfred</t>
  </si>
  <si>
    <t>Roffino Laurette</t>
  </si>
  <si>
    <t>GRPT PASTORAL DE MONTAGNY</t>
  </si>
  <si>
    <t>RECHERCHE PARCELLES PAR PROPRIETAIRES</t>
  </si>
  <si>
    <t xml:space="preserve">Noms  </t>
  </si>
  <si>
    <t>RECHERCHE PARCELLES PAR EXPLOITANTS</t>
  </si>
  <si>
    <t>RECHERCHE PARCELLES PAR LIEUDIT</t>
  </si>
  <si>
    <t>Total général</t>
  </si>
  <si>
    <t>Sous total</t>
  </si>
  <si>
    <t xml:space="preserve"> Siège social </t>
  </si>
  <si>
    <t>Impasse de l'Eglise</t>
  </si>
  <si>
    <t>RECHERCHE</t>
  </si>
  <si>
    <t>Par propriétaires</t>
  </si>
  <si>
    <t>Par exploitants</t>
  </si>
  <si>
    <t>Par lieudit</t>
  </si>
  <si>
    <t>Retour</t>
  </si>
  <si>
    <t>RECHERCHE DIVERSES</t>
  </si>
  <si>
    <t>Total surface en Ca</t>
  </si>
  <si>
    <t>S/ total nb de parcelles</t>
  </si>
  <si>
    <t>LIEUDIT</t>
  </si>
  <si>
    <t>SURFACE</t>
  </si>
  <si>
    <t>TOTAL</t>
  </si>
  <si>
    <t>NB PARCELLES</t>
  </si>
  <si>
    <t>73600 ST MARCEL</t>
  </si>
  <si>
    <t xml:space="preserve">Montfort </t>
  </si>
  <si>
    <t>Nbr de parcelles</t>
  </si>
  <si>
    <t>DESCHAMPS PATRICE</t>
  </si>
  <si>
    <t>250 route de Courteloz</t>
  </si>
  <si>
    <t>Hispa-Deschamps Isabelle</t>
  </si>
  <si>
    <t>Romanet Marie Claude</t>
  </si>
  <si>
    <t>Danks Mathew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</si>
</sst>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.00\ _F_-;\-* #,##0.00\ _F_-;_-* &quot;-&quot;??\ _F_-;_-@_-"/>
    <numFmt numFmtId="166" formatCode="#,##0_ ;\-#,##0\ "/>
    <numFmt numFmtId="167" formatCode="dd/mm/yy;@"/>
  </numFmts>
  <fonts count="3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8"/>
      <name val="Abadi MT Condensed Light"/>
      <family val="2"/>
    </font>
    <font>
      <sz val="7"/>
      <name val="Abadi MT Condensed Light"/>
    </font>
    <font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14"/>
      <name val="Verdana"/>
      <family val="2"/>
    </font>
    <font>
      <b/>
      <sz val="20"/>
      <name val="Arial"/>
      <family val="2"/>
    </font>
    <font>
      <b/>
      <sz val="20"/>
      <name val="Arial"/>
      <family val="2"/>
    </font>
    <font>
      <b/>
      <sz val="24"/>
      <name val="Arial"/>
      <family val="2"/>
    </font>
    <font>
      <b/>
      <sz val="8"/>
      <name val="Arial"/>
      <family val="2"/>
    </font>
    <font>
      <sz val="8"/>
      <name val="Abadi MT Condensed Light"/>
    </font>
    <font>
      <b/>
      <sz val="12"/>
      <name val="Verdana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color rgb="FF000000"/>
      <name val="Verdana"/>
      <family val="2"/>
    </font>
    <font>
      <u/>
      <sz val="10"/>
      <color theme="10"/>
      <name val="Arial"/>
      <family val="2"/>
    </font>
    <font>
      <sz val="20"/>
      <name val="Arial"/>
      <family val="2"/>
    </font>
    <font>
      <u/>
      <sz val="20"/>
      <color theme="10"/>
      <name val="Arial"/>
      <family val="2"/>
    </font>
    <font>
      <sz val="36"/>
      <name val="Arial"/>
      <family val="2"/>
    </font>
    <font>
      <sz val="12"/>
      <name val="Verdana"/>
      <family val="2"/>
    </font>
    <font>
      <sz val="12"/>
      <name val="Arial"/>
      <family val="2"/>
    </font>
    <font>
      <b/>
      <sz val="12"/>
      <color rgb="FF0000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2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297">
    <xf numFmtId="0" fontId="0" fillId="0" borderId="0" xfId="0"/>
    <xf numFmtId="0" fontId="3" fillId="0" borderId="0" xfId="0" applyFont="1"/>
    <xf numFmtId="0" fontId="1" fillId="0" borderId="0" xfId="0" applyFont="1"/>
    <xf numFmtId="0" fontId="8" fillId="0" borderId="0" xfId="0" applyFont="1"/>
    <xf numFmtId="3" fontId="3" fillId="0" borderId="0" xfId="0" applyNumberFormat="1" applyFont="1" applyAlignment="1">
      <alignment horizontal="center"/>
    </xf>
    <xf numFmtId="0" fontId="8" fillId="2" borderId="1" xfId="0" applyFont="1" applyFill="1" applyBorder="1"/>
    <xf numFmtId="0" fontId="8" fillId="2" borderId="2" xfId="0" applyFont="1" applyFill="1" applyBorder="1"/>
    <xf numFmtId="0" fontId="8" fillId="2" borderId="3" xfId="0" applyFont="1" applyFill="1" applyBorder="1"/>
    <xf numFmtId="0" fontId="8" fillId="2" borderId="4" xfId="0" applyFont="1" applyFill="1" applyBorder="1"/>
    <xf numFmtId="0" fontId="8" fillId="2" borderId="0" xfId="0" applyFont="1" applyFill="1"/>
    <xf numFmtId="0" fontId="8" fillId="2" borderId="5" xfId="0" applyFont="1" applyFill="1" applyBorder="1"/>
    <xf numFmtId="0" fontId="8" fillId="2" borderId="6" xfId="0" applyFont="1" applyFill="1" applyBorder="1"/>
    <xf numFmtId="0" fontId="8" fillId="2" borderId="7" xfId="0" applyFont="1" applyFill="1" applyBorder="1"/>
    <xf numFmtId="0" fontId="8" fillId="2" borderId="8" xfId="0" applyFont="1" applyFill="1" applyBorder="1"/>
    <xf numFmtId="0" fontId="8" fillId="3" borderId="1" xfId="0" applyFont="1" applyFill="1" applyBorder="1"/>
    <xf numFmtId="0" fontId="8" fillId="3" borderId="2" xfId="0" applyFont="1" applyFill="1" applyBorder="1"/>
    <xf numFmtId="3" fontId="3" fillId="3" borderId="3" xfId="0" applyNumberFormat="1" applyFont="1" applyFill="1" applyBorder="1" applyAlignment="1">
      <alignment horizontal="center"/>
    </xf>
    <xf numFmtId="0" fontId="8" fillId="3" borderId="4" xfId="0" applyFont="1" applyFill="1" applyBorder="1"/>
    <xf numFmtId="0" fontId="8" fillId="3" borderId="0" xfId="0" applyFont="1" applyFill="1"/>
    <xf numFmtId="3" fontId="3" fillId="3" borderId="5" xfId="0" applyNumberFormat="1" applyFont="1" applyFill="1" applyBorder="1" applyAlignment="1">
      <alignment horizontal="center"/>
    </xf>
    <xf numFmtId="0" fontId="8" fillId="3" borderId="6" xfId="0" applyFont="1" applyFill="1" applyBorder="1"/>
    <xf numFmtId="0" fontId="8" fillId="3" borderId="7" xfId="0" applyFont="1" applyFill="1" applyBorder="1"/>
    <xf numFmtId="3" fontId="3" fillId="3" borderId="8" xfId="0" applyNumberFormat="1" applyFont="1" applyFill="1" applyBorder="1" applyAlignment="1">
      <alignment horizontal="center"/>
    </xf>
    <xf numFmtId="0" fontId="8" fillId="4" borderId="9" xfId="0" applyFont="1" applyFill="1" applyBorder="1"/>
    <xf numFmtId="0" fontId="8" fillId="4" borderId="10" xfId="0" applyFont="1" applyFill="1" applyBorder="1"/>
    <xf numFmtId="0" fontId="8" fillId="4" borderId="11" xfId="0" applyFont="1" applyFill="1" applyBorder="1"/>
    <xf numFmtId="0" fontId="8" fillId="4" borderId="12" xfId="0" applyFont="1" applyFill="1" applyBorder="1"/>
    <xf numFmtId="0" fontId="8" fillId="4" borderId="0" xfId="0" applyFont="1" applyFill="1"/>
    <xf numFmtId="0" fontId="8" fillId="4" borderId="13" xfId="0" applyFont="1" applyFill="1" applyBorder="1"/>
    <xf numFmtId="0" fontId="8" fillId="4" borderId="14" xfId="0" applyFont="1" applyFill="1" applyBorder="1"/>
    <xf numFmtId="0" fontId="8" fillId="4" borderId="15" xfId="0" applyFont="1" applyFill="1" applyBorder="1"/>
    <xf numFmtId="0" fontId="8" fillId="4" borderId="16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15" fontId="6" fillId="0" borderId="0" xfId="0" applyNumberFormat="1" applyFont="1" applyAlignment="1">
      <alignment horizontal="left"/>
    </xf>
    <xf numFmtId="3" fontId="3" fillId="0" borderId="20" xfId="0" applyNumberFormat="1" applyFont="1" applyBorder="1" applyAlignment="1">
      <alignment horizontal="center"/>
    </xf>
    <xf numFmtId="3" fontId="3" fillId="0" borderId="21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3" fillId="0" borderId="25" xfId="0" applyFont="1" applyBorder="1" applyAlignment="1">
      <alignment horizontal="left"/>
    </xf>
    <xf numFmtId="3" fontId="0" fillId="0" borderId="0" xfId="0" applyNumberFormat="1"/>
    <xf numFmtId="0" fontId="13" fillId="0" borderId="27" xfId="0" applyFont="1" applyBorder="1" applyAlignment="1">
      <alignment vertical="center" wrapText="1"/>
    </xf>
    <xf numFmtId="0" fontId="13" fillId="0" borderId="27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12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4" fontId="0" fillId="0" borderId="0" xfId="0" applyNumberFormat="1"/>
    <xf numFmtId="0" fontId="3" fillId="0" borderId="0" xfId="0" applyFont="1" applyAlignment="1">
      <alignment horizontal="right"/>
    </xf>
    <xf numFmtId="1" fontId="3" fillId="0" borderId="0" xfId="0" applyNumberFormat="1" applyFont="1" applyAlignment="1">
      <alignment horizontal="center"/>
    </xf>
    <xf numFmtId="0" fontId="3" fillId="0" borderId="21" xfId="0" applyFont="1" applyBorder="1" applyAlignment="1">
      <alignment horizontal="left"/>
    </xf>
    <xf numFmtId="3" fontId="8" fillId="0" borderId="21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left"/>
    </xf>
    <xf numFmtId="3" fontId="3" fillId="6" borderId="21" xfId="0" applyNumberFormat="1" applyFont="1" applyFill="1" applyBorder="1" applyAlignment="1">
      <alignment horizontal="left"/>
    </xf>
    <xf numFmtId="165" fontId="0" fillId="0" borderId="0" xfId="0" applyNumberFormat="1"/>
    <xf numFmtId="0" fontId="12" fillId="0" borderId="15" xfId="0" applyFont="1" applyBorder="1" applyAlignment="1">
      <alignment horizontal="left"/>
    </xf>
    <xf numFmtId="3" fontId="8" fillId="6" borderId="42" xfId="0" applyNumberFormat="1" applyFont="1" applyFill="1" applyBorder="1" applyAlignment="1">
      <alignment horizontal="left"/>
    </xf>
    <xf numFmtId="3" fontId="8" fillId="0" borderId="42" xfId="0" applyNumberFormat="1" applyFont="1" applyBorder="1" applyAlignment="1">
      <alignment horizontal="left"/>
    </xf>
    <xf numFmtId="3" fontId="19" fillId="6" borderId="42" xfId="0" applyNumberFormat="1" applyFont="1" applyFill="1" applyBorder="1" applyAlignment="1">
      <alignment horizontal="left"/>
    </xf>
    <xf numFmtId="3" fontId="9" fillId="0" borderId="42" xfId="0" applyNumberFormat="1" applyFont="1" applyBorder="1" applyAlignment="1">
      <alignment horizontal="left"/>
    </xf>
    <xf numFmtId="0" fontId="3" fillId="0" borderId="42" xfId="0" applyFont="1" applyBorder="1" applyAlignment="1">
      <alignment horizontal="center"/>
    </xf>
    <xf numFmtId="3" fontId="8" fillId="0" borderId="42" xfId="0" applyNumberFormat="1" applyFont="1" applyBorder="1" applyAlignment="1">
      <alignment horizontal="center"/>
    </xf>
    <xf numFmtId="3" fontId="3" fillId="6" borderId="46" xfId="0" applyNumberFormat="1" applyFont="1" applyFill="1" applyBorder="1" applyAlignment="1">
      <alignment horizontal="left"/>
    </xf>
    <xf numFmtId="3" fontId="3" fillId="6" borderId="47" xfId="0" applyNumberFormat="1" applyFont="1" applyFill="1" applyBorder="1" applyAlignment="1">
      <alignment horizontal="center"/>
    </xf>
    <xf numFmtId="3" fontId="8" fillId="6" borderId="49" xfId="0" applyNumberFormat="1" applyFont="1" applyFill="1" applyBorder="1" applyAlignment="1">
      <alignment horizontal="left"/>
    </xf>
    <xf numFmtId="0" fontId="3" fillId="0" borderId="40" xfId="0" applyFont="1" applyBorder="1" applyAlignment="1">
      <alignment horizontal="left"/>
    </xf>
    <xf numFmtId="3" fontId="3" fillId="0" borderId="17" xfId="0" applyNumberFormat="1" applyFont="1" applyBorder="1" applyAlignment="1">
      <alignment horizontal="center"/>
    </xf>
    <xf numFmtId="3" fontId="3" fillId="6" borderId="40" xfId="0" applyNumberFormat="1" applyFont="1" applyFill="1" applyBorder="1" applyAlignment="1">
      <alignment horizontal="left"/>
    </xf>
    <xf numFmtId="3" fontId="3" fillId="6" borderId="17" xfId="0" applyNumberFormat="1" applyFont="1" applyFill="1" applyBorder="1" applyAlignment="1">
      <alignment horizontal="center"/>
    </xf>
    <xf numFmtId="3" fontId="3" fillId="0" borderId="40" xfId="0" applyNumberFormat="1" applyFont="1" applyBorder="1" applyAlignment="1">
      <alignment horizontal="left"/>
    </xf>
    <xf numFmtId="0" fontId="3" fillId="0" borderId="40" xfId="0" applyFont="1" applyBorder="1" applyAlignment="1">
      <alignment horizontal="left" wrapText="1"/>
    </xf>
    <xf numFmtId="0" fontId="3" fillId="6" borderId="40" xfId="0" applyFont="1" applyFill="1" applyBorder="1" applyAlignment="1">
      <alignment horizontal="left"/>
    </xf>
    <xf numFmtId="3" fontId="8" fillId="0" borderId="40" xfId="0" applyNumberFormat="1" applyFont="1" applyBorder="1" applyAlignment="1">
      <alignment horizontal="left"/>
    </xf>
    <xf numFmtId="0" fontId="10" fillId="0" borderId="26" xfId="0" applyFont="1" applyBorder="1" applyAlignment="1">
      <alignment horizontal="center"/>
    </xf>
    <xf numFmtId="3" fontId="8" fillId="0" borderId="52" xfId="0" applyNumberFormat="1" applyFont="1" applyBorder="1" applyAlignment="1">
      <alignment horizontal="left"/>
    </xf>
    <xf numFmtId="0" fontId="5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3" fontId="11" fillId="0" borderId="18" xfId="0" applyNumberFormat="1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0" xfId="0" applyFont="1"/>
    <xf numFmtId="3" fontId="11" fillId="0" borderId="0" xfId="0" applyNumberFormat="1" applyFont="1" applyAlignment="1">
      <alignment horizontal="left"/>
    </xf>
    <xf numFmtId="0" fontId="12" fillId="0" borderId="34" xfId="0" applyFont="1" applyBorder="1" applyAlignment="1">
      <alignment horizontal="center"/>
    </xf>
    <xf numFmtId="166" fontId="11" fillId="0" borderId="27" xfId="1" applyNumberFormat="1" applyFont="1" applyBorder="1" applyAlignment="1">
      <alignment horizontal="center"/>
    </xf>
    <xf numFmtId="166" fontId="11" fillId="0" borderId="18" xfId="1" applyNumberFormat="1" applyFont="1" applyBorder="1" applyAlignment="1">
      <alignment horizontal="center"/>
    </xf>
    <xf numFmtId="0" fontId="13" fillId="0" borderId="57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1" fillId="0" borderId="71" xfId="0" applyFont="1" applyBorder="1"/>
    <xf numFmtId="0" fontId="18" fillId="0" borderId="82" xfId="0" applyFont="1" applyBorder="1" applyAlignment="1">
      <alignment horizontal="center" vertical="center" textRotation="90"/>
    </xf>
    <xf numFmtId="0" fontId="18" fillId="0" borderId="82" xfId="0" applyFont="1" applyBorder="1" applyAlignment="1">
      <alignment horizontal="center" vertical="center"/>
    </xf>
    <xf numFmtId="0" fontId="18" fillId="0" borderId="81" xfId="0" applyFont="1" applyBorder="1" applyAlignment="1">
      <alignment horizontal="center" vertical="center"/>
    </xf>
    <xf numFmtId="0" fontId="5" fillId="0" borderId="8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/>
    </xf>
    <xf numFmtId="3" fontId="3" fillId="6" borderId="36" xfId="0" applyNumberFormat="1" applyFont="1" applyFill="1" applyBorder="1" applyAlignment="1">
      <alignment horizontal="left"/>
    </xf>
    <xf numFmtId="3" fontId="3" fillId="0" borderId="36" xfId="0" applyNumberFormat="1" applyFont="1" applyBorder="1" applyAlignment="1">
      <alignment horizontal="left"/>
    </xf>
    <xf numFmtId="3" fontId="3" fillId="0" borderId="38" xfId="0" applyNumberFormat="1" applyFont="1" applyBorder="1" applyAlignment="1">
      <alignment horizontal="left"/>
    </xf>
    <xf numFmtId="0" fontId="3" fillId="0" borderId="36" xfId="0" applyFont="1" applyBorder="1" applyAlignment="1">
      <alignment horizontal="left"/>
    </xf>
    <xf numFmtId="3" fontId="3" fillId="0" borderId="37" xfId="0" applyNumberFormat="1" applyFont="1" applyBorder="1" applyAlignment="1">
      <alignment horizontal="left"/>
    </xf>
    <xf numFmtId="3" fontId="3" fillId="6" borderId="38" xfId="0" applyNumberFormat="1" applyFont="1" applyFill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37" xfId="0" applyFont="1" applyBorder="1" applyAlignment="1">
      <alignment horizontal="left"/>
    </xf>
    <xf numFmtId="0" fontId="3" fillId="6" borderId="36" xfId="0" applyFont="1" applyFill="1" applyBorder="1" applyAlignment="1">
      <alignment horizontal="left"/>
    </xf>
    <xf numFmtId="3" fontId="3" fillId="6" borderId="37" xfId="0" applyNumberFormat="1" applyFont="1" applyFill="1" applyBorder="1" applyAlignment="1">
      <alignment horizontal="left"/>
    </xf>
    <xf numFmtId="3" fontId="3" fillId="6" borderId="87" xfId="0" applyNumberFormat="1" applyFont="1" applyFill="1" applyBorder="1" applyAlignment="1">
      <alignment horizontal="left"/>
    </xf>
    <xf numFmtId="0" fontId="1" fillId="0" borderId="53" xfId="0" applyFont="1" applyBorder="1" applyAlignment="1">
      <alignment horizontal="center" vertical="center"/>
    </xf>
    <xf numFmtId="0" fontId="3" fillId="0" borderId="89" xfId="0" applyFont="1" applyBorder="1"/>
    <xf numFmtId="0" fontId="3" fillId="0" borderId="41" xfId="0" applyFont="1" applyBorder="1"/>
    <xf numFmtId="0" fontId="3" fillId="0" borderId="88" xfId="0" applyFont="1" applyBorder="1"/>
    <xf numFmtId="0" fontId="11" fillId="0" borderId="51" xfId="0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166" fontId="0" fillId="0" borderId="0" xfId="0" applyNumberFormat="1"/>
    <xf numFmtId="3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5" fillId="0" borderId="0" xfId="0" applyFont="1"/>
    <xf numFmtId="0" fontId="3" fillId="0" borderId="38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8" fillId="0" borderId="83" xfId="0" applyFont="1" applyBorder="1" applyAlignment="1">
      <alignment horizontal="center" vertical="center"/>
    </xf>
    <xf numFmtId="0" fontId="3" fillId="0" borderId="50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3" fillId="0" borderId="66" xfId="0" applyFont="1" applyBorder="1"/>
    <xf numFmtId="3" fontId="3" fillId="0" borderId="50" xfId="0" applyNumberFormat="1" applyFont="1" applyBorder="1" applyAlignment="1">
      <alignment horizontal="left"/>
    </xf>
    <xf numFmtId="0" fontId="3" fillId="0" borderId="84" xfId="0" applyFont="1" applyBorder="1" applyAlignment="1">
      <alignment horizontal="center"/>
    </xf>
    <xf numFmtId="0" fontId="3" fillId="0" borderId="85" xfId="0" applyFont="1" applyBorder="1"/>
    <xf numFmtId="0" fontId="18" fillId="0" borderId="28" xfId="0" applyFont="1" applyBorder="1" applyAlignment="1">
      <alignment horizontal="right" vertical="center"/>
    </xf>
    <xf numFmtId="3" fontId="22" fillId="0" borderId="23" xfId="0" applyNumberFormat="1" applyFont="1" applyBorder="1" applyAlignment="1">
      <alignment vertical="center"/>
    </xf>
    <xf numFmtId="0" fontId="18" fillId="0" borderId="31" xfId="0" applyFont="1" applyBorder="1" applyAlignment="1">
      <alignment horizontal="center" vertical="center"/>
    </xf>
    <xf numFmtId="0" fontId="18" fillId="0" borderId="95" xfId="0" applyFont="1" applyBorder="1" applyAlignment="1">
      <alignment horizontal="right"/>
    </xf>
    <xf numFmtId="0" fontId="11" fillId="0" borderId="67" xfId="0" applyFont="1" applyBorder="1" applyAlignment="1">
      <alignment horizontal="center"/>
    </xf>
    <xf numFmtId="166" fontId="11" fillId="0" borderId="33" xfId="1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1" fillId="0" borderId="51" xfId="0" applyFont="1" applyBorder="1"/>
    <xf numFmtId="0" fontId="12" fillId="0" borderId="97" xfId="0" applyFont="1" applyBorder="1" applyAlignment="1">
      <alignment horizontal="center"/>
    </xf>
    <xf numFmtId="0" fontId="11" fillId="0" borderId="99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20" fillId="0" borderId="100" xfId="0" applyFont="1" applyBorder="1" applyAlignment="1">
      <alignment horizontal="center"/>
    </xf>
    <xf numFmtId="166" fontId="20" fillId="0" borderId="101" xfId="1" applyNumberFormat="1" applyFont="1" applyBorder="1" applyAlignment="1">
      <alignment horizontal="center"/>
    </xf>
    <xf numFmtId="0" fontId="11" fillId="0" borderId="66" xfId="0" applyFont="1" applyBorder="1"/>
    <xf numFmtId="3" fontId="11" fillId="0" borderId="0" xfId="0" applyNumberFormat="1" applyFont="1" applyAlignment="1">
      <alignment horizontal="center"/>
    </xf>
    <xf numFmtId="0" fontId="11" fillId="0" borderId="65" xfId="0" applyFont="1" applyBorder="1"/>
    <xf numFmtId="0" fontId="11" fillId="0" borderId="84" xfId="0" applyFont="1" applyBorder="1" applyAlignment="1">
      <alignment horizontal="center"/>
    </xf>
    <xf numFmtId="3" fontId="11" fillId="0" borderId="85" xfId="0" applyNumberFormat="1" applyFont="1" applyBorder="1" applyAlignment="1">
      <alignment horizontal="left"/>
    </xf>
    <xf numFmtId="0" fontId="10" fillId="0" borderId="105" xfId="0" applyFont="1" applyBorder="1" applyAlignment="1">
      <alignment horizontal="center"/>
    </xf>
    <xf numFmtId="0" fontId="11" fillId="0" borderId="99" xfId="0" applyFont="1" applyBorder="1" applyAlignment="1">
      <alignment horizontal="right"/>
    </xf>
    <xf numFmtId="0" fontId="11" fillId="0" borderId="103" xfId="0" applyFont="1" applyBorder="1" applyAlignment="1">
      <alignment horizontal="right"/>
    </xf>
    <xf numFmtId="0" fontId="11" fillId="0" borderId="104" xfId="0" applyFont="1" applyBorder="1" applyAlignment="1">
      <alignment horizontal="right"/>
    </xf>
    <xf numFmtId="0" fontId="23" fillId="0" borderId="0" xfId="0" applyFont="1"/>
    <xf numFmtId="0" fontId="2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textRotation="90"/>
    </xf>
    <xf numFmtId="0" fontId="24" fillId="0" borderId="0" xfId="2" applyAlignment="1">
      <alignment horizontal="center"/>
    </xf>
    <xf numFmtId="0" fontId="7" fillId="0" borderId="0" xfId="0" applyFont="1"/>
    <xf numFmtId="0" fontId="24" fillId="0" borderId="0" xfId="2" applyFill="1" applyBorder="1" applyAlignment="1">
      <alignment horizontal="center"/>
    </xf>
    <xf numFmtId="0" fontId="25" fillId="0" borderId="0" xfId="0" applyFont="1" applyAlignment="1">
      <alignment horizontal="center"/>
    </xf>
    <xf numFmtId="3" fontId="3" fillId="0" borderId="18" xfId="0" applyNumberFormat="1" applyFont="1" applyBorder="1" applyAlignment="1">
      <alignment horizontal="center"/>
    </xf>
    <xf numFmtId="3" fontId="3" fillId="0" borderId="84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0" fillId="0" borderId="24" xfId="0" applyNumberFormat="1" applyFont="1" applyBorder="1"/>
    <xf numFmtId="3" fontId="10" fillId="0" borderId="19" xfId="0" applyNumberFormat="1" applyFont="1" applyBorder="1"/>
    <xf numFmtId="3" fontId="10" fillId="0" borderId="48" xfId="0" applyNumberFormat="1" applyFont="1" applyBorder="1"/>
    <xf numFmtId="3" fontId="11" fillId="0" borderId="65" xfId="1" applyNumberFormat="1" applyFont="1" applyBorder="1" applyAlignment="1">
      <alignment horizontal="center"/>
    </xf>
    <xf numFmtId="3" fontId="11" fillId="0" borderId="66" xfId="1" applyNumberFormat="1" applyFont="1" applyBorder="1" applyAlignment="1">
      <alignment horizontal="center"/>
    </xf>
    <xf numFmtId="3" fontId="11" fillId="0" borderId="68" xfId="1" applyNumberFormat="1" applyFont="1" applyBorder="1" applyAlignment="1">
      <alignment horizontal="center"/>
    </xf>
    <xf numFmtId="3" fontId="11" fillId="7" borderId="70" xfId="0" applyNumberFormat="1" applyFont="1" applyFill="1" applyBorder="1" applyAlignment="1">
      <alignment horizontal="center"/>
    </xf>
    <xf numFmtId="3" fontId="11" fillId="0" borderId="72" xfId="0" applyNumberFormat="1" applyFont="1" applyBorder="1" applyAlignment="1">
      <alignment horizontal="center"/>
    </xf>
    <xf numFmtId="3" fontId="11" fillId="0" borderId="70" xfId="1" applyNumberFormat="1" applyFont="1" applyBorder="1" applyAlignment="1">
      <alignment horizontal="center"/>
    </xf>
    <xf numFmtId="3" fontId="11" fillId="0" borderId="76" xfId="1" applyNumberFormat="1" applyFont="1" applyBorder="1" applyAlignment="1">
      <alignment horizontal="center"/>
    </xf>
    <xf numFmtId="3" fontId="11" fillId="8" borderId="80" xfId="1" applyNumberFormat="1" applyFont="1" applyFill="1" applyBorder="1" applyAlignment="1">
      <alignment horizontal="center"/>
    </xf>
    <xf numFmtId="3" fontId="11" fillId="0" borderId="27" xfId="1" applyNumberFormat="1" applyFont="1" applyBorder="1" applyAlignment="1">
      <alignment horizontal="center"/>
    </xf>
    <xf numFmtId="3" fontId="11" fillId="0" borderId="18" xfId="1" applyNumberFormat="1" applyFont="1" applyBorder="1" applyAlignment="1">
      <alignment horizontal="center"/>
    </xf>
    <xf numFmtId="3" fontId="11" fillId="0" borderId="22" xfId="1" applyNumberFormat="1" applyFont="1" applyBorder="1" applyAlignment="1">
      <alignment horizontal="center"/>
    </xf>
    <xf numFmtId="3" fontId="11" fillId="7" borderId="29" xfId="1" applyNumberFormat="1" applyFont="1" applyFill="1" applyBorder="1" applyAlignment="1">
      <alignment horizontal="center"/>
    </xf>
    <xf numFmtId="3" fontId="11" fillId="0" borderId="30" xfId="1" applyNumberFormat="1" applyFont="1" applyBorder="1" applyAlignment="1">
      <alignment horizontal="center"/>
    </xf>
    <xf numFmtId="3" fontId="11" fillId="0" borderId="75" xfId="1" applyNumberFormat="1" applyFont="1" applyBorder="1" applyAlignment="1">
      <alignment horizontal="center"/>
    </xf>
    <xf numFmtId="3" fontId="11" fillId="8" borderId="79" xfId="1" applyNumberFormat="1" applyFont="1" applyFill="1" applyBorder="1" applyAlignment="1">
      <alignment horizontal="center"/>
    </xf>
    <xf numFmtId="0" fontId="28" fillId="0" borderId="0" xfId="0" applyFont="1" applyAlignment="1">
      <alignment horizontal="center"/>
    </xf>
    <xf numFmtId="3" fontId="0" fillId="0" borderId="66" xfId="0" applyNumberFormat="1" applyBorder="1" applyAlignment="1">
      <alignment horizontal="center"/>
    </xf>
    <xf numFmtId="0" fontId="0" fillId="0" borderId="66" xfId="0" applyBorder="1"/>
    <xf numFmtId="0" fontId="28" fillId="0" borderId="50" xfId="0" applyFont="1" applyBorder="1" applyAlignment="1">
      <alignment horizontal="center"/>
    </xf>
    <xf numFmtId="0" fontId="29" fillId="0" borderId="50" xfId="0" applyFont="1" applyBorder="1" applyAlignment="1">
      <alignment horizontal="center"/>
    </xf>
    <xf numFmtId="0" fontId="28" fillId="0" borderId="109" xfId="0" applyFont="1" applyBorder="1" applyAlignment="1">
      <alignment horizontal="center"/>
    </xf>
    <xf numFmtId="3" fontId="0" fillId="0" borderId="110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113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4" xfId="0" applyBorder="1" applyAlignment="1">
      <alignment horizontal="center"/>
    </xf>
    <xf numFmtId="0" fontId="20" fillId="0" borderId="107" xfId="0" applyFont="1" applyBorder="1" applyAlignment="1">
      <alignment horizontal="center"/>
    </xf>
    <xf numFmtId="3" fontId="20" fillId="0" borderId="119" xfId="0" applyNumberFormat="1" applyFont="1" applyBorder="1" applyAlignment="1">
      <alignment horizontal="center"/>
    </xf>
    <xf numFmtId="0" fontId="20" fillId="0" borderId="118" xfId="0" applyFont="1" applyBorder="1" applyAlignment="1">
      <alignment horizontal="center"/>
    </xf>
    <xf numFmtId="0" fontId="3" fillId="0" borderId="103" xfId="0" applyFont="1" applyBorder="1" applyAlignment="1">
      <alignment horizontal="left"/>
    </xf>
    <xf numFmtId="0" fontId="4" fillId="0" borderId="111" xfId="0" applyFont="1" applyBorder="1" applyAlignment="1">
      <alignment horizontal="center"/>
    </xf>
    <xf numFmtId="0" fontId="4" fillId="0" borderId="112" xfId="0" applyFont="1" applyBorder="1" applyAlignment="1">
      <alignment horizontal="center"/>
    </xf>
    <xf numFmtId="0" fontId="4" fillId="0" borderId="108" xfId="0" applyFont="1" applyBorder="1" applyAlignment="1">
      <alignment horizontal="center"/>
    </xf>
    <xf numFmtId="0" fontId="30" fillId="0" borderId="0" xfId="0" applyFont="1" applyAlignment="1">
      <alignment horizontal="left" vertical="center" readingOrder="1"/>
    </xf>
    <xf numFmtId="3" fontId="11" fillId="0" borderId="122" xfId="0" applyNumberFormat="1" applyFont="1" applyBorder="1" applyAlignment="1">
      <alignment horizontal="center"/>
    </xf>
    <xf numFmtId="0" fontId="11" fillId="0" borderId="68" xfId="0" applyFont="1" applyBorder="1"/>
    <xf numFmtId="3" fontId="12" fillId="0" borderId="120" xfId="0" applyNumberFormat="1" applyFont="1" applyBorder="1" applyAlignment="1">
      <alignment horizontal="center"/>
    </xf>
    <xf numFmtId="0" fontId="12" fillId="0" borderId="110" xfId="0" applyFont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18" fillId="0" borderId="28" xfId="0" applyFont="1" applyBorder="1" applyAlignment="1">
      <alignment horizontal="right" vertical="center"/>
    </xf>
    <xf numFmtId="0" fontId="18" fillId="0" borderId="23" xfId="0" applyFont="1" applyBorder="1" applyAlignment="1">
      <alignment horizontal="right" vertical="center"/>
    </xf>
    <xf numFmtId="0" fontId="18" fillId="0" borderId="29" xfId="0" applyFont="1" applyBorder="1" applyAlignment="1">
      <alignment horizontal="right" vertical="center"/>
    </xf>
    <xf numFmtId="0" fontId="1" fillId="0" borderId="95" xfId="0" applyFont="1" applyBorder="1" applyAlignment="1">
      <alignment horizontal="right"/>
    </xf>
    <xf numFmtId="0" fontId="1" fillId="0" borderId="96" xfId="0" applyFont="1" applyBorder="1" applyAlignment="1">
      <alignment horizontal="right"/>
    </xf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4" fillId="0" borderId="90" xfId="0" applyFont="1" applyBorder="1" applyAlignment="1">
      <alignment horizontal="center"/>
    </xf>
    <xf numFmtId="0" fontId="4" fillId="0" borderId="91" xfId="0" applyFont="1" applyBorder="1" applyAlignment="1">
      <alignment horizontal="center"/>
    </xf>
    <xf numFmtId="0" fontId="4" fillId="0" borderId="92" xfId="0" applyFont="1" applyBorder="1" applyAlignment="1">
      <alignment horizontal="center"/>
    </xf>
    <xf numFmtId="0" fontId="3" fillId="0" borderId="0" xfId="0" applyFont="1" applyAlignment="1">
      <alignment horizontal="right"/>
    </xf>
    <xf numFmtId="3" fontId="3" fillId="0" borderId="93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106" xfId="0" applyBorder="1" applyAlignment="1">
      <alignment horizontal="right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94" xfId="0" applyFont="1" applyBorder="1" applyAlignment="1">
      <alignment horizontal="left"/>
    </xf>
    <xf numFmtId="0" fontId="27" fillId="0" borderId="0" xfId="0" applyFont="1" applyAlignment="1">
      <alignment horizontal="center"/>
    </xf>
    <xf numFmtId="0" fontId="26" fillId="0" borderId="0" xfId="2" applyFont="1" applyAlignment="1" applyProtection="1">
      <alignment horizontal="center"/>
      <protection locked="0"/>
    </xf>
    <xf numFmtId="0" fontId="13" fillId="0" borderId="62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3" xfId="0" applyFont="1" applyBorder="1" applyAlignment="1">
      <alignment horizontal="center"/>
    </xf>
    <xf numFmtId="0" fontId="11" fillId="0" borderId="74" xfId="0" applyFont="1" applyBorder="1" applyAlignment="1">
      <alignment horizontal="center"/>
    </xf>
    <xf numFmtId="0" fontId="11" fillId="8" borderId="77" xfId="0" applyFont="1" applyFill="1" applyBorder="1" applyAlignment="1">
      <alignment horizontal="center"/>
    </xf>
    <xf numFmtId="0" fontId="11" fillId="8" borderId="78" xfId="0" applyFont="1" applyFill="1" applyBorder="1" applyAlignment="1">
      <alignment horizontal="center"/>
    </xf>
    <xf numFmtId="0" fontId="11" fillId="0" borderId="64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0" xfId="0" applyFont="1" applyBorder="1" applyAlignment="1">
      <alignment horizontal="center"/>
    </xf>
    <xf numFmtId="0" fontId="11" fillId="7" borderId="69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center"/>
    </xf>
    <xf numFmtId="166" fontId="11" fillId="0" borderId="18" xfId="1" applyNumberFormat="1" applyFont="1" applyBorder="1" applyAlignment="1">
      <alignment horizontal="center"/>
    </xf>
    <xf numFmtId="166" fontId="11" fillId="0" borderId="66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center"/>
    </xf>
    <xf numFmtId="166" fontId="11" fillId="0" borderId="68" xfId="1" applyNumberFormat="1" applyFont="1" applyBorder="1" applyAlignment="1">
      <alignment horizontal="center"/>
    </xf>
    <xf numFmtId="166" fontId="20" fillId="0" borderId="46" xfId="1" applyNumberFormat="1" applyFont="1" applyBorder="1" applyAlignment="1">
      <alignment horizontal="center"/>
    </xf>
    <xf numFmtId="166" fontId="20" fillId="0" borderId="102" xfId="1" applyNumberFormat="1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98" xfId="0" applyFont="1" applyBorder="1" applyAlignment="1">
      <alignment horizontal="center"/>
    </xf>
    <xf numFmtId="166" fontId="11" fillId="0" borderId="27" xfId="1" applyNumberFormat="1" applyFont="1" applyBorder="1" applyAlignment="1">
      <alignment horizontal="center"/>
    </xf>
    <xf numFmtId="166" fontId="11" fillId="0" borderId="65" xfId="1" applyNumberFormat="1" applyFont="1" applyBorder="1" applyAlignment="1">
      <alignment horizontal="center"/>
    </xf>
    <xf numFmtId="0" fontId="12" fillId="0" borderId="109" xfId="0" applyFont="1" applyBorder="1" applyAlignment="1">
      <alignment horizontal="center"/>
    </xf>
    <xf numFmtId="0" fontId="12" fillId="0" borderId="120" xfId="0" applyFont="1" applyBorder="1" applyAlignment="1">
      <alignment horizontal="center"/>
    </xf>
    <xf numFmtId="0" fontId="20" fillId="0" borderId="43" xfId="0" applyFont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5" borderId="0" xfId="0" applyFont="1" applyFill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3" fontId="3" fillId="0" borderId="37" xfId="0" applyNumberFormat="1" applyFont="1" applyFill="1" applyBorder="1" applyAlignment="1">
      <alignment horizontal="left"/>
    </xf>
    <xf numFmtId="3" fontId="3" fillId="0" borderId="40" xfId="0" applyNumberFormat="1" applyFont="1" applyFill="1" applyBorder="1" applyAlignment="1">
      <alignment horizontal="left"/>
    </xf>
    <xf numFmtId="3" fontId="19" fillId="0" borderId="42" xfId="0" applyNumberFormat="1" applyFont="1" applyFill="1" applyBorder="1" applyAlignment="1">
      <alignment horizontal="left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ill="1" applyBorder="1"/>
  </cellXfs>
  <cellStyles count="3">
    <cellStyle name="Lien hypertexte" xfId="2" builtinId="8"/>
    <cellStyle name="Milliers" xfId="1" builtinId="3"/>
    <cellStyle name="Normal" xfId="0" builtinId="0"/>
  </cellStyles>
  <dxfs count="8">
    <dxf>
      <fill>
        <patternFill>
          <bgColor theme="5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2" name="Text Box 58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4943475" y="3583114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3" name="Text Box 5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4943475" y="3585210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4" name="Text Box 5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4943475" y="3585210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929640</xdr:colOff>
      <xdr:row>1</xdr:row>
      <xdr:rowOff>0</xdr:rowOff>
    </xdr:from>
    <xdr:to>
      <xdr:col>1</xdr:col>
      <xdr:colOff>403860</xdr:colOff>
      <xdr:row>3</xdr:row>
      <xdr:rowOff>45419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20D3F37-22E8-461D-AA45-D165D4019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" y="60960"/>
          <a:ext cx="1805940" cy="5940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1800225</xdr:colOff>
      <xdr:row>98</xdr:row>
      <xdr:rowOff>142875</xdr:rowOff>
    </xdr:from>
    <xdr:to>
      <xdr:col>1</xdr:col>
      <xdr:colOff>1876425</xdr:colOff>
      <xdr:row>100</xdr:row>
      <xdr:rowOff>19050</xdr:rowOff>
    </xdr:to>
    <xdr:sp macro="" textlink="">
      <xdr:nvSpPr>
        <xdr:cNvPr id="4179" name="Text Box 1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>
          <a:spLocks noChangeArrowheads="1"/>
        </xdr:cNvSpPr>
      </xdr:nvSpPr>
      <xdr:spPr bwMode="auto">
        <a:xfrm>
          <a:off x="1914525" y="16744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98</xdr:row>
      <xdr:rowOff>142875</xdr:rowOff>
    </xdr:from>
    <xdr:to>
      <xdr:col>7</xdr:col>
      <xdr:colOff>0</xdr:colOff>
      <xdr:row>100</xdr:row>
      <xdr:rowOff>19050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914525" y="17767935"/>
          <a:ext cx="76200" cy="2114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2486025</xdr:colOff>
      <xdr:row>50</xdr:row>
      <xdr:rowOff>142875</xdr:rowOff>
    </xdr:from>
    <xdr:to>
      <xdr:col>4</xdr:col>
      <xdr:colOff>19050</xdr:colOff>
      <xdr:row>50</xdr:row>
      <xdr:rowOff>142875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866247E-6307-9E32-7DFF-70633AA99C72}"/>
            </a:ext>
          </a:extLst>
        </xdr:cNvPr>
        <xdr:cNvCxnSpPr/>
      </xdr:nvCxnSpPr>
      <xdr:spPr bwMode="auto">
        <a:xfrm>
          <a:off x="2486025" y="409575"/>
          <a:ext cx="1866900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0</xdr:col>
      <xdr:colOff>2486025</xdr:colOff>
      <xdr:row>1450</xdr:row>
      <xdr:rowOff>142875</xdr:rowOff>
    </xdr:from>
    <xdr:to>
      <xdr:col>4</xdr:col>
      <xdr:colOff>19050</xdr:colOff>
      <xdr:row>1450</xdr:row>
      <xdr:rowOff>142875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1BAD1DFF-7EE6-4E94-8811-0F67F31556F0}"/>
            </a:ext>
          </a:extLst>
        </xdr:cNvPr>
        <xdr:cNvCxnSpPr/>
      </xdr:nvCxnSpPr>
      <xdr:spPr bwMode="auto">
        <a:xfrm>
          <a:off x="10163175" y="409575"/>
          <a:ext cx="1895475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0</xdr:col>
      <xdr:colOff>2486025</xdr:colOff>
      <xdr:row>371</xdr:row>
      <xdr:rowOff>142875</xdr:rowOff>
    </xdr:from>
    <xdr:to>
      <xdr:col>4</xdr:col>
      <xdr:colOff>19050</xdr:colOff>
      <xdr:row>371</xdr:row>
      <xdr:rowOff>142875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9CC108D1-E8E8-4517-B82B-EBEF8795CC15}"/>
            </a:ext>
          </a:extLst>
        </xdr:cNvPr>
        <xdr:cNvCxnSpPr/>
      </xdr:nvCxnSpPr>
      <xdr:spPr bwMode="auto">
        <a:xfrm>
          <a:off x="10163175" y="2190750"/>
          <a:ext cx="1895475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1800225</xdr:colOff>
      <xdr:row>19</xdr:row>
      <xdr:rowOff>0</xdr:rowOff>
    </xdr:from>
    <xdr:to>
      <xdr:col>0</xdr:col>
      <xdr:colOff>1876425</xdr:colOff>
      <xdr:row>20</xdr:row>
      <xdr:rowOff>28575</xdr:rowOff>
    </xdr:to>
    <xdr:sp macro="" textlink="">
      <xdr:nvSpPr>
        <xdr:cNvPr id="6259" name="Text Box 58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 txBox="1">
          <a:spLocks noChangeArrowheads="1"/>
        </xdr:cNvSpPr>
      </xdr:nvSpPr>
      <xdr:spPr bwMode="auto">
        <a:xfrm>
          <a:off x="1800225" y="54864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1800225</xdr:colOff>
      <xdr:row>19</xdr:row>
      <xdr:rowOff>0</xdr:rowOff>
    </xdr:from>
    <xdr:to>
      <xdr:col>0</xdr:col>
      <xdr:colOff>1876425</xdr:colOff>
      <xdr:row>20</xdr:row>
      <xdr:rowOff>28575</xdr:rowOff>
    </xdr:to>
    <xdr:sp macro="" textlink="">
      <xdr:nvSpPr>
        <xdr:cNvPr id="6260" name="Text Box 58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 txBox="1">
          <a:spLocks noChangeArrowheads="1"/>
        </xdr:cNvSpPr>
      </xdr:nvSpPr>
      <xdr:spPr bwMode="auto">
        <a:xfrm>
          <a:off x="1800225" y="54864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142875</xdr:colOff>
      <xdr:row>1</xdr:row>
      <xdr:rowOff>152400</xdr:rowOff>
    </xdr:from>
    <xdr:to>
      <xdr:col>0</xdr:col>
      <xdr:colOff>2124075</xdr:colOff>
      <xdr:row>6</xdr:row>
      <xdr:rowOff>20026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D664369-9DCE-47EA-A800-80EAF37AE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314325"/>
          <a:ext cx="1981200" cy="7058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72"/>
  <sheetViews>
    <sheetView tabSelected="1" zoomScaleNormal="100" workbookViewId="0">
      <selection activeCell="D2359" sqref="D2359"/>
    </sheetView>
  </sheetViews>
  <sheetFormatPr baseColWidth="10" defaultColWidth="12.85546875" defaultRowHeight="12.75" zeroHeight="1"/>
  <cols>
    <col min="1" max="1" width="33.85546875" bestFit="1" customWidth="1"/>
    <col min="2" max="3" width="7.5703125" style="32" bestFit="1" customWidth="1"/>
    <col min="4" max="4" width="8.85546875" style="32" bestFit="1" customWidth="1"/>
    <col min="5" max="5" width="19" style="32" bestFit="1" customWidth="1"/>
    <col min="6" max="6" width="25.42578125" style="144" bestFit="1" customWidth="1"/>
    <col min="7" max="7" width="16.140625" style="1" bestFit="1" customWidth="1"/>
    <col min="8" max="8" width="37.7109375" style="128" customWidth="1"/>
    <col min="9" max="11" width="2" style="128" bestFit="1" customWidth="1"/>
    <col min="12" max="12" width="23.7109375" style="128" customWidth="1"/>
    <col min="13" max="13" width="33.7109375" style="128" customWidth="1"/>
  </cols>
  <sheetData>
    <row r="1" spans="1:10" customFormat="1" ht="5.25" customHeight="1">
      <c r="B1" s="32"/>
      <c r="C1" s="32"/>
      <c r="D1" s="32"/>
      <c r="E1" s="32"/>
      <c r="F1" s="144"/>
      <c r="G1" s="1"/>
    </row>
    <row r="2" spans="1:10" customFormat="1" ht="26.25">
      <c r="A2" s="126"/>
      <c r="B2" s="126"/>
      <c r="C2" s="126"/>
      <c r="D2" s="126"/>
      <c r="E2" s="126"/>
      <c r="F2" s="145"/>
      <c r="G2" s="126"/>
    </row>
    <row r="3" spans="1:10" customFormat="1" ht="18.75" customHeight="1">
      <c r="B3" s="34"/>
      <c r="C3" s="35"/>
      <c r="D3" s="36"/>
      <c r="E3" s="37" t="s">
        <v>442</v>
      </c>
      <c r="F3" s="146">
        <v>45838</v>
      </c>
      <c r="G3" s="35"/>
    </row>
    <row r="4" spans="1:10" customFormat="1" ht="6" customHeight="1">
      <c r="B4" s="35"/>
      <c r="C4" s="35"/>
      <c r="D4" s="35"/>
      <c r="E4" s="35"/>
      <c r="F4" s="147"/>
      <c r="G4" s="35"/>
    </row>
    <row r="5" spans="1:10" customFormat="1" ht="2.25" customHeight="1" thickBot="1">
      <c r="B5" s="35"/>
      <c r="C5" s="35"/>
      <c r="D5" s="35"/>
      <c r="E5" s="35"/>
      <c r="F5" s="147"/>
      <c r="G5" s="35"/>
    </row>
    <row r="6" spans="1:10" customFormat="1" ht="49.5" customHeight="1" thickTop="1">
      <c r="A6" s="103" t="s">
        <v>2</v>
      </c>
      <c r="B6" s="101" t="s">
        <v>401</v>
      </c>
      <c r="C6" s="101" t="s">
        <v>402</v>
      </c>
      <c r="D6" s="101" t="s">
        <v>452</v>
      </c>
      <c r="E6" s="102" t="s">
        <v>1</v>
      </c>
      <c r="F6" s="102" t="s">
        <v>3</v>
      </c>
      <c r="G6" s="131" t="s">
        <v>4</v>
      </c>
    </row>
    <row r="7" spans="1:10" customFormat="1" ht="12" customHeight="1">
      <c r="A7" s="132" t="s">
        <v>41</v>
      </c>
      <c r="B7" s="133" t="s">
        <v>5</v>
      </c>
      <c r="C7" s="133">
        <v>1</v>
      </c>
      <c r="D7" s="174">
        <v>102975</v>
      </c>
      <c r="E7" s="133" t="s">
        <v>7</v>
      </c>
      <c r="F7" s="148" t="s">
        <v>9</v>
      </c>
      <c r="G7" s="134" t="s">
        <v>10</v>
      </c>
    </row>
    <row r="8" spans="1:10" customFormat="1" ht="12" customHeight="1">
      <c r="A8" s="132" t="s">
        <v>13</v>
      </c>
      <c r="B8" s="133" t="s">
        <v>5</v>
      </c>
      <c r="C8" s="133">
        <v>3</v>
      </c>
      <c r="D8" s="174">
        <v>485</v>
      </c>
      <c r="E8" s="133" t="s">
        <v>12</v>
      </c>
      <c r="F8" s="148" t="s">
        <v>9</v>
      </c>
      <c r="G8" s="134"/>
    </row>
    <row r="9" spans="1:10" customFormat="1" ht="12" customHeight="1">
      <c r="A9" s="132" t="s">
        <v>41</v>
      </c>
      <c r="B9" s="133" t="s">
        <v>5</v>
      </c>
      <c r="C9" s="133">
        <v>4</v>
      </c>
      <c r="D9" s="174">
        <v>1941</v>
      </c>
      <c r="E9" s="133" t="s">
        <v>12</v>
      </c>
      <c r="F9" s="148" t="s">
        <v>9</v>
      </c>
      <c r="G9" s="134" t="s">
        <v>428</v>
      </c>
    </row>
    <row r="10" spans="1:10" customFormat="1" ht="12" customHeight="1">
      <c r="A10" s="132" t="s">
        <v>503</v>
      </c>
      <c r="B10" s="133" t="s">
        <v>5</v>
      </c>
      <c r="C10" s="133">
        <v>5</v>
      </c>
      <c r="D10" s="174">
        <v>402</v>
      </c>
      <c r="E10" s="133" t="s">
        <v>12</v>
      </c>
      <c r="F10" s="148" t="s">
        <v>9</v>
      </c>
      <c r="G10" s="134"/>
    </row>
    <row r="11" spans="1:10" customFormat="1" ht="12" customHeight="1">
      <c r="A11" s="132" t="s">
        <v>13</v>
      </c>
      <c r="B11" s="133" t="s">
        <v>5</v>
      </c>
      <c r="C11" s="133">
        <v>6</v>
      </c>
      <c r="D11" s="174">
        <v>192</v>
      </c>
      <c r="E11" s="133" t="s">
        <v>12</v>
      </c>
      <c r="F11" s="148" t="s">
        <v>9</v>
      </c>
      <c r="G11" s="134"/>
      <c r="H11" s="128"/>
      <c r="I11" s="128"/>
    </row>
    <row r="12" spans="1:10" customFormat="1" ht="12" customHeight="1">
      <c r="A12" s="132" t="s">
        <v>430</v>
      </c>
      <c r="B12" s="133" t="s">
        <v>5</v>
      </c>
      <c r="C12" s="133">
        <v>7</v>
      </c>
      <c r="D12" s="174">
        <v>485</v>
      </c>
      <c r="E12" s="133" t="s">
        <v>12</v>
      </c>
      <c r="F12" s="148" t="s">
        <v>9</v>
      </c>
      <c r="G12" s="134"/>
      <c r="H12" s="128"/>
      <c r="I12" s="128"/>
      <c r="J12" s="44"/>
    </row>
    <row r="13" spans="1:10" customFormat="1" ht="12" customHeight="1">
      <c r="A13" s="132" t="s">
        <v>16</v>
      </c>
      <c r="B13" s="133" t="s">
        <v>5</v>
      </c>
      <c r="C13" s="133">
        <v>8</v>
      </c>
      <c r="D13" s="174">
        <v>155</v>
      </c>
      <c r="E13" s="133" t="s">
        <v>12</v>
      </c>
      <c r="F13" s="148" t="s">
        <v>9</v>
      </c>
      <c r="G13" s="134"/>
      <c r="H13" s="128"/>
      <c r="I13" s="128"/>
      <c r="J13" s="44"/>
    </row>
    <row r="14" spans="1:10" customFormat="1" ht="12" customHeight="1">
      <c r="A14" s="132" t="s">
        <v>16</v>
      </c>
      <c r="B14" s="133" t="s">
        <v>5</v>
      </c>
      <c r="C14" s="133">
        <v>9</v>
      </c>
      <c r="D14" s="174">
        <v>330</v>
      </c>
      <c r="E14" s="133" t="s">
        <v>12</v>
      </c>
      <c r="F14" s="148" t="s">
        <v>9</v>
      </c>
      <c r="G14" s="134"/>
      <c r="H14" s="128"/>
      <c r="I14" s="128"/>
    </row>
    <row r="15" spans="1:10" customFormat="1" ht="12" customHeight="1">
      <c r="A15" s="132" t="s">
        <v>13</v>
      </c>
      <c r="B15" s="133" t="s">
        <v>5</v>
      </c>
      <c r="C15" s="133">
        <v>10</v>
      </c>
      <c r="D15" s="174">
        <v>1005</v>
      </c>
      <c r="E15" s="133" t="s">
        <v>12</v>
      </c>
      <c r="F15" s="148" t="s">
        <v>9</v>
      </c>
      <c r="G15" s="134"/>
      <c r="H15" s="128"/>
      <c r="I15" s="128"/>
    </row>
    <row r="16" spans="1:10" customFormat="1" ht="12" customHeight="1">
      <c r="A16" s="132" t="s">
        <v>18</v>
      </c>
      <c r="B16" s="133" t="s">
        <v>5</v>
      </c>
      <c r="C16" s="133">
        <v>11</v>
      </c>
      <c r="D16" s="174">
        <v>480</v>
      </c>
      <c r="E16" s="133" t="s">
        <v>12</v>
      </c>
      <c r="F16" s="148" t="s">
        <v>9</v>
      </c>
      <c r="G16" s="134"/>
      <c r="H16" s="128"/>
      <c r="I16" s="128"/>
    </row>
    <row r="17" spans="1:9" customFormat="1" ht="12" customHeight="1">
      <c r="A17" s="132" t="s">
        <v>501</v>
      </c>
      <c r="B17" s="133" t="s">
        <v>5</v>
      </c>
      <c r="C17" s="133">
        <v>12</v>
      </c>
      <c r="D17" s="174">
        <v>211</v>
      </c>
      <c r="E17" s="133" t="s">
        <v>12</v>
      </c>
      <c r="F17" s="148" t="s">
        <v>9</v>
      </c>
      <c r="G17" s="134"/>
      <c r="H17" s="128"/>
      <c r="I17" s="128"/>
    </row>
    <row r="18" spans="1:9" customFormat="1" ht="12" customHeight="1">
      <c r="A18" s="132" t="s">
        <v>520</v>
      </c>
      <c r="B18" s="133" t="s">
        <v>5</v>
      </c>
      <c r="C18" s="133">
        <v>13</v>
      </c>
      <c r="D18" s="174">
        <v>103</v>
      </c>
      <c r="E18" s="133" t="s">
        <v>12</v>
      </c>
      <c r="F18" s="148" t="s">
        <v>9</v>
      </c>
      <c r="G18" s="134"/>
      <c r="H18" s="128"/>
      <c r="I18" s="128"/>
    </row>
    <row r="19" spans="1:9" customFormat="1" ht="12" customHeight="1">
      <c r="A19" s="135" t="s">
        <v>490</v>
      </c>
      <c r="B19" s="133" t="s">
        <v>5</v>
      </c>
      <c r="C19" s="133">
        <v>14</v>
      </c>
      <c r="D19" s="174">
        <v>1140</v>
      </c>
      <c r="E19" s="133" t="s">
        <v>12</v>
      </c>
      <c r="F19" s="148" t="s">
        <v>9</v>
      </c>
      <c r="G19" s="134"/>
      <c r="H19" s="128"/>
      <c r="I19" s="128"/>
    </row>
    <row r="20" spans="1:9" customFormat="1" ht="12" customHeight="1">
      <c r="A20" s="132" t="s">
        <v>435</v>
      </c>
      <c r="B20" s="133" t="s">
        <v>5</v>
      </c>
      <c r="C20" s="133">
        <v>15</v>
      </c>
      <c r="D20" s="174">
        <v>329</v>
      </c>
      <c r="E20" s="133" t="s">
        <v>12</v>
      </c>
      <c r="F20" s="148" t="s">
        <v>9</v>
      </c>
      <c r="G20" s="134"/>
      <c r="H20" s="128"/>
      <c r="I20" s="128"/>
    </row>
    <row r="21" spans="1:9" customFormat="1" ht="12" customHeight="1">
      <c r="A21" s="135" t="s">
        <v>490</v>
      </c>
      <c r="B21" s="133" t="s">
        <v>5</v>
      </c>
      <c r="C21" s="133">
        <v>16</v>
      </c>
      <c r="D21" s="174">
        <v>825</v>
      </c>
      <c r="E21" s="133" t="s">
        <v>12</v>
      </c>
      <c r="F21" s="148" t="s">
        <v>9</v>
      </c>
      <c r="G21" s="134"/>
      <c r="H21" s="128"/>
      <c r="I21" s="128"/>
    </row>
    <row r="22" spans="1:9" customFormat="1" ht="12" customHeight="1">
      <c r="A22" s="132" t="s">
        <v>416</v>
      </c>
      <c r="B22" s="133" t="s">
        <v>5</v>
      </c>
      <c r="C22" s="133">
        <v>17</v>
      </c>
      <c r="D22" s="174">
        <v>474</v>
      </c>
      <c r="E22" s="133" t="s">
        <v>12</v>
      </c>
      <c r="F22" s="148" t="s">
        <v>9</v>
      </c>
      <c r="G22" s="134"/>
      <c r="H22" s="128"/>
      <c r="I22" s="128"/>
    </row>
    <row r="23" spans="1:9" customFormat="1" ht="12" customHeight="1">
      <c r="A23" s="132" t="s">
        <v>13</v>
      </c>
      <c r="B23" s="133" t="s">
        <v>5</v>
      </c>
      <c r="C23" s="133">
        <v>18</v>
      </c>
      <c r="D23" s="174">
        <v>732</v>
      </c>
      <c r="E23" s="133" t="s">
        <v>12</v>
      </c>
      <c r="F23" s="148" t="s">
        <v>9</v>
      </c>
      <c r="G23" s="134"/>
      <c r="H23" s="128"/>
      <c r="I23" s="128"/>
    </row>
    <row r="24" spans="1:9" customFormat="1" ht="12" customHeight="1">
      <c r="A24" s="132" t="s">
        <v>503</v>
      </c>
      <c r="B24" s="133" t="s">
        <v>5</v>
      </c>
      <c r="C24" s="133">
        <v>19</v>
      </c>
      <c r="D24" s="174">
        <v>374</v>
      </c>
      <c r="E24" s="133" t="s">
        <v>12</v>
      </c>
      <c r="F24" s="148" t="s">
        <v>9</v>
      </c>
      <c r="G24" s="134"/>
      <c r="H24" s="128"/>
      <c r="I24" s="128"/>
    </row>
    <row r="25" spans="1:9" customFormat="1" ht="12" customHeight="1">
      <c r="A25" s="132" t="s">
        <v>13</v>
      </c>
      <c r="B25" s="133" t="s">
        <v>5</v>
      </c>
      <c r="C25" s="133">
        <v>20</v>
      </c>
      <c r="D25" s="174">
        <v>278</v>
      </c>
      <c r="E25" s="133" t="s">
        <v>12</v>
      </c>
      <c r="F25" s="148" t="s">
        <v>9</v>
      </c>
      <c r="G25" s="134"/>
      <c r="H25" s="128"/>
      <c r="I25" s="128"/>
    </row>
    <row r="26" spans="1:9" customFormat="1" ht="12" customHeight="1">
      <c r="A26" s="132" t="s">
        <v>24</v>
      </c>
      <c r="B26" s="133" t="s">
        <v>5</v>
      </c>
      <c r="C26" s="133">
        <v>21</v>
      </c>
      <c r="D26" s="174">
        <v>175</v>
      </c>
      <c r="E26" s="133" t="s">
        <v>12</v>
      </c>
      <c r="F26" s="148" t="s">
        <v>9</v>
      </c>
      <c r="G26" s="134"/>
      <c r="H26" s="128"/>
      <c r="I26" s="128"/>
    </row>
    <row r="27" spans="1:9" customFormat="1" ht="12" customHeight="1">
      <c r="A27" s="132" t="s">
        <v>407</v>
      </c>
      <c r="B27" s="133" t="s">
        <v>5</v>
      </c>
      <c r="C27" s="133">
        <v>22</v>
      </c>
      <c r="D27" s="174">
        <v>483</v>
      </c>
      <c r="E27" s="133" t="s">
        <v>12</v>
      </c>
      <c r="F27" s="148" t="s">
        <v>9</v>
      </c>
      <c r="G27" s="134"/>
      <c r="H27" s="128"/>
      <c r="I27" s="128"/>
    </row>
    <row r="28" spans="1:9" customFormat="1" ht="12" customHeight="1">
      <c r="A28" s="132" t="s">
        <v>26</v>
      </c>
      <c r="B28" s="133" t="s">
        <v>5</v>
      </c>
      <c r="C28" s="133">
        <v>23</v>
      </c>
      <c r="D28" s="174">
        <v>317</v>
      </c>
      <c r="E28" s="133" t="s">
        <v>12</v>
      </c>
      <c r="F28" s="148" t="s">
        <v>9</v>
      </c>
      <c r="G28" s="134"/>
      <c r="H28" s="128"/>
      <c r="I28" s="128"/>
    </row>
    <row r="29" spans="1:9" customFormat="1" ht="12" customHeight="1">
      <c r="A29" s="132" t="s">
        <v>414</v>
      </c>
      <c r="B29" s="133" t="s">
        <v>5</v>
      </c>
      <c r="C29" s="133">
        <v>24</v>
      </c>
      <c r="D29" s="174">
        <v>365</v>
      </c>
      <c r="E29" s="133" t="s">
        <v>12</v>
      </c>
      <c r="F29" s="148" t="s">
        <v>9</v>
      </c>
      <c r="G29" s="134"/>
      <c r="H29" s="128"/>
      <c r="I29" s="128"/>
    </row>
    <row r="30" spans="1:9" customFormat="1" ht="12" customHeight="1">
      <c r="A30" s="132" t="s">
        <v>18</v>
      </c>
      <c r="B30" s="133" t="s">
        <v>5</v>
      </c>
      <c r="C30" s="133">
        <v>25</v>
      </c>
      <c r="D30" s="174">
        <v>214</v>
      </c>
      <c r="E30" s="133" t="s">
        <v>12</v>
      </c>
      <c r="F30" s="148" t="s">
        <v>9</v>
      </c>
      <c r="G30" s="134"/>
      <c r="H30" s="128"/>
      <c r="I30" s="128"/>
    </row>
    <row r="31" spans="1:9" customFormat="1" ht="12" customHeight="1">
      <c r="A31" s="132" t="s">
        <v>13</v>
      </c>
      <c r="B31" s="133" t="s">
        <v>5</v>
      </c>
      <c r="C31" s="133">
        <v>26</v>
      </c>
      <c r="D31" s="174">
        <v>505</v>
      </c>
      <c r="E31" s="133" t="s">
        <v>12</v>
      </c>
      <c r="F31" s="148" t="s">
        <v>9</v>
      </c>
      <c r="G31" s="134"/>
      <c r="H31" s="128"/>
      <c r="I31" s="128"/>
    </row>
    <row r="32" spans="1:9" customFormat="1" ht="12" customHeight="1">
      <c r="A32" s="132" t="s">
        <v>24</v>
      </c>
      <c r="B32" s="133" t="s">
        <v>5</v>
      </c>
      <c r="C32" s="133">
        <v>27</v>
      </c>
      <c r="D32" s="174">
        <v>322</v>
      </c>
      <c r="E32" s="133" t="s">
        <v>12</v>
      </c>
      <c r="F32" s="148" t="s">
        <v>9</v>
      </c>
      <c r="G32" s="134"/>
      <c r="H32" s="128"/>
      <c r="I32" s="128"/>
    </row>
    <row r="33" spans="1:9" customFormat="1" ht="12" customHeight="1">
      <c r="A33" s="135" t="s">
        <v>433</v>
      </c>
      <c r="B33" s="133" t="s">
        <v>5</v>
      </c>
      <c r="C33" s="133">
        <v>28</v>
      </c>
      <c r="D33" s="174">
        <v>293</v>
      </c>
      <c r="E33" s="133" t="s">
        <v>12</v>
      </c>
      <c r="F33" s="148" t="s">
        <v>9</v>
      </c>
      <c r="G33" s="134"/>
      <c r="H33" s="128"/>
      <c r="I33" s="128"/>
    </row>
    <row r="34" spans="1:9" customFormat="1" ht="12" customHeight="1">
      <c r="A34" s="132" t="s">
        <v>13</v>
      </c>
      <c r="B34" s="133" t="s">
        <v>5</v>
      </c>
      <c r="C34" s="133">
        <v>29</v>
      </c>
      <c r="D34" s="174">
        <v>840</v>
      </c>
      <c r="E34" s="133" t="s">
        <v>12</v>
      </c>
      <c r="F34" s="148" t="s">
        <v>9</v>
      </c>
      <c r="G34" s="134"/>
      <c r="H34" s="128"/>
      <c r="I34" s="128"/>
    </row>
    <row r="35" spans="1:9" customFormat="1" ht="12" customHeight="1">
      <c r="A35" s="132" t="s">
        <v>30</v>
      </c>
      <c r="B35" s="133" t="s">
        <v>5</v>
      </c>
      <c r="C35" s="133">
        <v>30</v>
      </c>
      <c r="D35" s="174">
        <v>146</v>
      </c>
      <c r="E35" s="133" t="s">
        <v>12</v>
      </c>
      <c r="F35" s="148" t="s">
        <v>9</v>
      </c>
      <c r="G35" s="134"/>
      <c r="H35" s="128"/>
      <c r="I35" s="128"/>
    </row>
    <row r="36" spans="1:9" customFormat="1" ht="12" customHeight="1">
      <c r="A36" s="132" t="s">
        <v>441</v>
      </c>
      <c r="B36" s="133" t="s">
        <v>5</v>
      </c>
      <c r="C36" s="133">
        <v>31</v>
      </c>
      <c r="D36" s="174">
        <v>419</v>
      </c>
      <c r="E36" s="133" t="s">
        <v>12</v>
      </c>
      <c r="F36" s="148" t="s">
        <v>9</v>
      </c>
      <c r="G36" s="134"/>
      <c r="H36" s="128"/>
      <c r="I36" s="128"/>
    </row>
    <row r="37" spans="1:9" customFormat="1" ht="12" customHeight="1">
      <c r="A37" s="132" t="s">
        <v>16</v>
      </c>
      <c r="B37" s="133" t="s">
        <v>5</v>
      </c>
      <c r="C37" s="133">
        <v>32</v>
      </c>
      <c r="D37" s="174">
        <v>145</v>
      </c>
      <c r="E37" s="133" t="s">
        <v>12</v>
      </c>
      <c r="F37" s="148" t="s">
        <v>9</v>
      </c>
      <c r="G37" s="134"/>
      <c r="H37" s="128"/>
      <c r="I37" s="128"/>
    </row>
    <row r="38" spans="1:9" customFormat="1" ht="12" customHeight="1">
      <c r="A38" s="132" t="s">
        <v>24</v>
      </c>
      <c r="B38" s="133" t="s">
        <v>5</v>
      </c>
      <c r="C38" s="133">
        <v>33</v>
      </c>
      <c r="D38" s="174">
        <v>520</v>
      </c>
      <c r="E38" s="133" t="s">
        <v>12</v>
      </c>
      <c r="F38" s="148" t="s">
        <v>9</v>
      </c>
      <c r="G38" s="134"/>
      <c r="H38" s="128"/>
      <c r="I38" s="128"/>
    </row>
    <row r="39" spans="1:9" customFormat="1" ht="12" customHeight="1">
      <c r="A39" s="132" t="s">
        <v>13</v>
      </c>
      <c r="B39" s="133" t="s">
        <v>5</v>
      </c>
      <c r="C39" s="133">
        <v>34</v>
      </c>
      <c r="D39" s="174">
        <v>124</v>
      </c>
      <c r="E39" s="133" t="s">
        <v>12</v>
      </c>
      <c r="F39" s="148" t="s">
        <v>9</v>
      </c>
      <c r="G39" s="134"/>
      <c r="H39" s="128"/>
      <c r="I39" s="128"/>
    </row>
    <row r="40" spans="1:9" customFormat="1" ht="12" customHeight="1">
      <c r="A40" s="135" t="s">
        <v>526</v>
      </c>
      <c r="B40" s="133" t="s">
        <v>5</v>
      </c>
      <c r="C40" s="133">
        <v>35</v>
      </c>
      <c r="D40" s="174">
        <v>240</v>
      </c>
      <c r="E40" s="133" t="s">
        <v>12</v>
      </c>
      <c r="F40" s="148" t="s">
        <v>9</v>
      </c>
      <c r="G40" s="134"/>
      <c r="H40" s="128"/>
      <c r="I40" s="128"/>
    </row>
    <row r="41" spans="1:9" customFormat="1" ht="12" customHeight="1">
      <c r="A41" s="132" t="s">
        <v>509</v>
      </c>
      <c r="B41" s="133" t="s">
        <v>5</v>
      </c>
      <c r="C41" s="133">
        <v>36</v>
      </c>
      <c r="D41" s="174">
        <v>351</v>
      </c>
      <c r="E41" s="133" t="s">
        <v>12</v>
      </c>
      <c r="F41" s="148" t="s">
        <v>9</v>
      </c>
      <c r="G41" s="134"/>
      <c r="H41" s="128"/>
      <c r="I41" s="128"/>
    </row>
    <row r="42" spans="1:9" customFormat="1" ht="12" customHeight="1">
      <c r="A42" s="132" t="s">
        <v>24</v>
      </c>
      <c r="B42" s="133" t="s">
        <v>5</v>
      </c>
      <c r="C42" s="133">
        <v>37</v>
      </c>
      <c r="D42" s="174">
        <v>962</v>
      </c>
      <c r="E42" s="133" t="s">
        <v>12</v>
      </c>
      <c r="F42" s="148" t="s">
        <v>9</v>
      </c>
      <c r="G42" s="134"/>
      <c r="H42" s="128"/>
      <c r="I42" s="128"/>
    </row>
    <row r="43" spans="1:9" customFormat="1" ht="12" customHeight="1">
      <c r="A43" s="132" t="s">
        <v>13</v>
      </c>
      <c r="B43" s="133" t="s">
        <v>5</v>
      </c>
      <c r="C43" s="133">
        <v>38</v>
      </c>
      <c r="D43" s="174">
        <v>212</v>
      </c>
      <c r="E43" s="133" t="s">
        <v>12</v>
      </c>
      <c r="F43" s="148" t="s">
        <v>9</v>
      </c>
      <c r="G43" s="134"/>
      <c r="H43" s="128"/>
      <c r="I43" s="128"/>
    </row>
    <row r="44" spans="1:9" customFormat="1" ht="12" customHeight="1">
      <c r="A44" s="132" t="s">
        <v>441</v>
      </c>
      <c r="B44" s="133" t="s">
        <v>5</v>
      </c>
      <c r="C44" s="133">
        <v>39</v>
      </c>
      <c r="D44" s="174">
        <v>534</v>
      </c>
      <c r="E44" s="133" t="s">
        <v>12</v>
      </c>
      <c r="F44" s="148" t="s">
        <v>9</v>
      </c>
      <c r="G44" s="134"/>
      <c r="H44" s="128"/>
      <c r="I44" s="128"/>
    </row>
    <row r="45" spans="1:9" customFormat="1" ht="12" customHeight="1">
      <c r="A45" s="132" t="s">
        <v>520</v>
      </c>
      <c r="B45" s="133" t="s">
        <v>5</v>
      </c>
      <c r="C45" s="133">
        <v>40</v>
      </c>
      <c r="D45" s="174">
        <v>730</v>
      </c>
      <c r="E45" s="133" t="s">
        <v>12</v>
      </c>
      <c r="F45" s="148" t="s">
        <v>9</v>
      </c>
      <c r="G45" s="134"/>
      <c r="H45" s="128"/>
      <c r="I45" s="128"/>
    </row>
    <row r="46" spans="1:9" customFormat="1" ht="12" customHeight="1">
      <c r="A46" s="132" t="s">
        <v>30</v>
      </c>
      <c r="B46" s="133" t="s">
        <v>5</v>
      </c>
      <c r="C46" s="133">
        <v>41</v>
      </c>
      <c r="D46" s="174">
        <v>728</v>
      </c>
      <c r="E46" s="133" t="s">
        <v>12</v>
      </c>
      <c r="F46" s="148" t="s">
        <v>9</v>
      </c>
      <c r="G46" s="134"/>
      <c r="H46" s="128"/>
      <c r="I46" s="128"/>
    </row>
    <row r="47" spans="1:9" customFormat="1" ht="12" customHeight="1">
      <c r="A47" s="132" t="s">
        <v>34</v>
      </c>
      <c r="B47" s="133" t="s">
        <v>5</v>
      </c>
      <c r="C47" s="133">
        <v>42</v>
      </c>
      <c r="D47" s="174">
        <v>565</v>
      </c>
      <c r="E47" s="133" t="s">
        <v>12</v>
      </c>
      <c r="F47" s="148" t="s">
        <v>9</v>
      </c>
      <c r="G47" s="134"/>
      <c r="H47" s="128"/>
      <c r="I47" s="128"/>
    </row>
    <row r="48" spans="1:9" customFormat="1" ht="12" customHeight="1">
      <c r="A48" s="132" t="s">
        <v>35</v>
      </c>
      <c r="B48" s="133" t="s">
        <v>5</v>
      </c>
      <c r="C48" s="133">
        <v>43</v>
      </c>
      <c r="D48" s="174">
        <v>431</v>
      </c>
      <c r="E48" s="133" t="s">
        <v>12</v>
      </c>
      <c r="F48" s="148" t="s">
        <v>9</v>
      </c>
      <c r="G48" s="134"/>
      <c r="H48" s="128"/>
      <c r="I48" s="128"/>
    </row>
    <row r="49" spans="1:9" customFormat="1" ht="12" customHeight="1">
      <c r="A49" s="132" t="s">
        <v>18</v>
      </c>
      <c r="B49" s="133" t="s">
        <v>5</v>
      </c>
      <c r="C49" s="133">
        <v>44</v>
      </c>
      <c r="D49" s="174">
        <v>427</v>
      </c>
      <c r="E49" s="133" t="s">
        <v>12</v>
      </c>
      <c r="F49" s="148" t="s">
        <v>9</v>
      </c>
      <c r="G49" s="134"/>
      <c r="H49" s="128"/>
      <c r="I49" s="128"/>
    </row>
    <row r="50" spans="1:9" customFormat="1" ht="12" customHeight="1">
      <c r="A50" s="132" t="s">
        <v>509</v>
      </c>
      <c r="B50" s="133" t="s">
        <v>5</v>
      </c>
      <c r="C50" s="133">
        <v>45</v>
      </c>
      <c r="D50" s="174">
        <v>403</v>
      </c>
      <c r="E50" s="133" t="s">
        <v>12</v>
      </c>
      <c r="F50" s="148" t="s">
        <v>9</v>
      </c>
      <c r="G50" s="134"/>
      <c r="H50" s="128"/>
      <c r="I50" s="128"/>
    </row>
    <row r="51" spans="1:9" customFormat="1" ht="12" customHeight="1">
      <c r="A51" s="132" t="s">
        <v>13</v>
      </c>
      <c r="B51" s="133" t="s">
        <v>5</v>
      </c>
      <c r="C51" s="133">
        <v>46</v>
      </c>
      <c r="D51" s="174">
        <v>1622</v>
      </c>
      <c r="E51" s="133" t="s">
        <v>12</v>
      </c>
      <c r="F51" s="148" t="s">
        <v>9</v>
      </c>
      <c r="G51" s="134"/>
      <c r="H51" s="128"/>
      <c r="I51" s="128"/>
    </row>
    <row r="52" spans="1:9" customFormat="1" ht="12" customHeight="1">
      <c r="A52" s="132" t="s">
        <v>441</v>
      </c>
      <c r="B52" s="133" t="s">
        <v>5</v>
      </c>
      <c r="C52" s="133">
        <v>47</v>
      </c>
      <c r="D52" s="174">
        <v>525</v>
      </c>
      <c r="E52" s="133" t="s">
        <v>12</v>
      </c>
      <c r="F52" s="148" t="s">
        <v>9</v>
      </c>
      <c r="G52" s="134"/>
      <c r="H52" s="128"/>
      <c r="I52" s="128"/>
    </row>
    <row r="53" spans="1:9" customFormat="1" ht="11.25" customHeight="1">
      <c r="A53" s="132" t="s">
        <v>519</v>
      </c>
      <c r="B53" s="133" t="s">
        <v>5</v>
      </c>
      <c r="C53" s="133">
        <v>48</v>
      </c>
      <c r="D53" s="174">
        <v>422</v>
      </c>
      <c r="E53" s="133" t="s">
        <v>12</v>
      </c>
      <c r="F53" s="148" t="s">
        <v>9</v>
      </c>
      <c r="G53" s="134"/>
      <c r="H53" s="128"/>
      <c r="I53" s="128"/>
    </row>
    <row r="54" spans="1:9" customFormat="1">
      <c r="A54" s="132" t="s">
        <v>37</v>
      </c>
      <c r="B54" s="133" t="s">
        <v>5</v>
      </c>
      <c r="C54" s="133">
        <v>49</v>
      </c>
      <c r="D54" s="174">
        <v>650</v>
      </c>
      <c r="E54" s="133" t="s">
        <v>12</v>
      </c>
      <c r="F54" s="148" t="s">
        <v>9</v>
      </c>
      <c r="G54" s="134"/>
      <c r="H54" s="128"/>
      <c r="I54" s="128"/>
    </row>
    <row r="55" spans="1:9" customFormat="1" ht="12" customHeight="1">
      <c r="A55" s="132" t="s">
        <v>13</v>
      </c>
      <c r="B55" s="133" t="s">
        <v>5</v>
      </c>
      <c r="C55" s="133">
        <v>50</v>
      </c>
      <c r="D55" s="174">
        <v>500</v>
      </c>
      <c r="E55" s="133" t="s">
        <v>12</v>
      </c>
      <c r="F55" s="148" t="s">
        <v>9</v>
      </c>
      <c r="G55" s="134"/>
      <c r="H55" s="128"/>
      <c r="I55" s="128"/>
    </row>
    <row r="56" spans="1:9" customFormat="1" ht="12" customHeight="1">
      <c r="A56" s="132" t="s">
        <v>13</v>
      </c>
      <c r="B56" s="133" t="s">
        <v>5</v>
      </c>
      <c r="C56" s="133">
        <v>51</v>
      </c>
      <c r="D56" s="174">
        <v>332</v>
      </c>
      <c r="E56" s="133" t="s">
        <v>12</v>
      </c>
      <c r="F56" s="148" t="s">
        <v>9</v>
      </c>
      <c r="G56" s="134"/>
      <c r="H56" s="128"/>
      <c r="I56" s="128"/>
    </row>
    <row r="57" spans="1:9" customFormat="1" ht="12" customHeight="1">
      <c r="A57" s="132" t="s">
        <v>13</v>
      </c>
      <c r="B57" s="133" t="s">
        <v>5</v>
      </c>
      <c r="C57" s="133">
        <v>52</v>
      </c>
      <c r="D57" s="174">
        <v>216</v>
      </c>
      <c r="E57" s="133" t="s">
        <v>12</v>
      </c>
      <c r="F57" s="148" t="s">
        <v>9</v>
      </c>
      <c r="G57" s="134"/>
      <c r="H57" s="128"/>
      <c r="I57" s="128"/>
    </row>
    <row r="58" spans="1:9" customFormat="1" ht="12" customHeight="1">
      <c r="A58" s="132" t="s">
        <v>426</v>
      </c>
      <c r="B58" s="133" t="s">
        <v>5</v>
      </c>
      <c r="C58" s="133">
        <v>53</v>
      </c>
      <c r="D58" s="174">
        <v>186</v>
      </c>
      <c r="E58" s="133" t="s">
        <v>12</v>
      </c>
      <c r="F58" s="148" t="s">
        <v>9</v>
      </c>
      <c r="G58" s="134"/>
      <c r="H58" s="128"/>
      <c r="I58" s="128"/>
    </row>
    <row r="59" spans="1:9" customFormat="1" ht="12" customHeight="1">
      <c r="A59" s="132" t="s">
        <v>24</v>
      </c>
      <c r="B59" s="133" t="s">
        <v>5</v>
      </c>
      <c r="C59" s="133">
        <v>54</v>
      </c>
      <c r="D59" s="174">
        <v>232</v>
      </c>
      <c r="E59" s="133" t="s">
        <v>12</v>
      </c>
      <c r="F59" s="148" t="s">
        <v>9</v>
      </c>
      <c r="G59" s="134"/>
      <c r="H59" s="128"/>
      <c r="I59" s="128"/>
    </row>
    <row r="60" spans="1:9" customFormat="1" ht="12" customHeight="1">
      <c r="A60" s="135" t="s">
        <v>406</v>
      </c>
      <c r="B60" s="133" t="s">
        <v>5</v>
      </c>
      <c r="C60" s="133">
        <v>55</v>
      </c>
      <c r="D60" s="174">
        <v>943</v>
      </c>
      <c r="E60" s="133" t="s">
        <v>12</v>
      </c>
      <c r="F60" s="148" t="s">
        <v>9</v>
      </c>
      <c r="G60" s="134"/>
      <c r="H60" s="128"/>
      <c r="I60" s="128"/>
    </row>
    <row r="61" spans="1:9" customFormat="1" ht="12" customHeight="1">
      <c r="A61" s="132" t="s">
        <v>37</v>
      </c>
      <c r="B61" s="133" t="s">
        <v>5</v>
      </c>
      <c r="C61" s="133">
        <v>49</v>
      </c>
      <c r="D61" s="174">
        <v>650</v>
      </c>
      <c r="E61" s="133" t="s">
        <v>12</v>
      </c>
      <c r="F61" s="148" t="s">
        <v>9</v>
      </c>
      <c r="G61" s="134"/>
      <c r="H61" s="128"/>
      <c r="I61" s="128"/>
    </row>
    <row r="62" spans="1:9" customFormat="1" ht="12" customHeight="1">
      <c r="A62" s="132" t="s">
        <v>13</v>
      </c>
      <c r="B62" s="133" t="s">
        <v>5</v>
      </c>
      <c r="C62" s="133">
        <v>50</v>
      </c>
      <c r="D62" s="174">
        <v>500</v>
      </c>
      <c r="E62" s="133" t="s">
        <v>12</v>
      </c>
      <c r="F62" s="148" t="s">
        <v>9</v>
      </c>
      <c r="G62" s="134"/>
      <c r="H62" s="128"/>
      <c r="I62" s="128"/>
    </row>
    <row r="63" spans="1:9" customFormat="1" ht="12" customHeight="1">
      <c r="A63" s="132" t="s">
        <v>13</v>
      </c>
      <c r="B63" s="133" t="s">
        <v>5</v>
      </c>
      <c r="C63" s="133">
        <v>51</v>
      </c>
      <c r="D63" s="174">
        <v>332</v>
      </c>
      <c r="E63" s="133" t="s">
        <v>12</v>
      </c>
      <c r="F63" s="148" t="s">
        <v>9</v>
      </c>
      <c r="G63" s="134"/>
      <c r="H63" s="128"/>
      <c r="I63" s="128"/>
    </row>
    <row r="64" spans="1:9" customFormat="1" ht="12" customHeight="1">
      <c r="A64" s="132" t="s">
        <v>13</v>
      </c>
      <c r="B64" s="133" t="s">
        <v>5</v>
      </c>
      <c r="C64" s="133">
        <v>52</v>
      </c>
      <c r="D64" s="174">
        <v>216</v>
      </c>
      <c r="E64" s="133" t="s">
        <v>12</v>
      </c>
      <c r="F64" s="148" t="s">
        <v>9</v>
      </c>
      <c r="G64" s="134"/>
      <c r="H64" s="128"/>
      <c r="I64" s="128"/>
    </row>
    <row r="65" spans="1:9" customFormat="1" ht="12" customHeight="1">
      <c r="A65" s="132" t="s">
        <v>426</v>
      </c>
      <c r="B65" s="133" t="s">
        <v>5</v>
      </c>
      <c r="C65" s="133">
        <v>53</v>
      </c>
      <c r="D65" s="174">
        <v>186</v>
      </c>
      <c r="E65" s="133" t="s">
        <v>12</v>
      </c>
      <c r="F65" s="148" t="s">
        <v>9</v>
      </c>
      <c r="G65" s="134"/>
      <c r="H65" s="128"/>
      <c r="I65" s="128"/>
    </row>
    <row r="66" spans="1:9" customFormat="1" ht="12" customHeight="1">
      <c r="A66" s="132" t="s">
        <v>24</v>
      </c>
      <c r="B66" s="133" t="s">
        <v>5</v>
      </c>
      <c r="C66" s="133">
        <v>54</v>
      </c>
      <c r="D66" s="174">
        <v>232</v>
      </c>
      <c r="E66" s="133" t="s">
        <v>12</v>
      </c>
      <c r="F66" s="148" t="s">
        <v>9</v>
      </c>
      <c r="G66" s="134"/>
      <c r="H66" s="128"/>
      <c r="I66" s="128"/>
    </row>
    <row r="67" spans="1:9" customFormat="1" ht="12" customHeight="1">
      <c r="A67" s="135" t="s">
        <v>406</v>
      </c>
      <c r="B67" s="133" t="s">
        <v>5</v>
      </c>
      <c r="C67" s="133">
        <v>55</v>
      </c>
      <c r="D67" s="174">
        <v>943</v>
      </c>
      <c r="E67" s="133" t="s">
        <v>12</v>
      </c>
      <c r="F67" s="148" t="s">
        <v>9</v>
      </c>
      <c r="G67" s="134"/>
    </row>
    <row r="68" spans="1:9" customFormat="1" ht="12" customHeight="1">
      <c r="A68" s="132" t="s">
        <v>520</v>
      </c>
      <c r="B68" s="133" t="s">
        <v>5</v>
      </c>
      <c r="C68" s="133">
        <v>56</v>
      </c>
      <c r="D68" s="174">
        <v>372</v>
      </c>
      <c r="E68" s="133" t="s">
        <v>12</v>
      </c>
      <c r="F68" s="148" t="s">
        <v>9</v>
      </c>
      <c r="G68" s="134"/>
      <c r="I68" s="44"/>
    </row>
    <row r="69" spans="1:9" customFormat="1" ht="12" customHeight="1">
      <c r="A69" s="132" t="s">
        <v>13</v>
      </c>
      <c r="B69" s="133" t="s">
        <v>5</v>
      </c>
      <c r="C69" s="133">
        <v>57</v>
      </c>
      <c r="D69" s="174">
        <v>264</v>
      </c>
      <c r="E69" s="133" t="s">
        <v>12</v>
      </c>
      <c r="F69" s="148" t="s">
        <v>9</v>
      </c>
      <c r="G69" s="134"/>
    </row>
    <row r="70" spans="1:9" customFormat="1" ht="12" customHeight="1">
      <c r="A70" s="132" t="s">
        <v>13</v>
      </c>
      <c r="B70" s="133" t="s">
        <v>5</v>
      </c>
      <c r="C70" s="133">
        <v>58</v>
      </c>
      <c r="D70" s="174">
        <v>378</v>
      </c>
      <c r="E70" s="133" t="s">
        <v>12</v>
      </c>
      <c r="F70" s="148" t="s">
        <v>9</v>
      </c>
      <c r="G70" s="134"/>
    </row>
    <row r="71" spans="1:9" customFormat="1" ht="12" customHeight="1">
      <c r="A71" s="132" t="s">
        <v>34</v>
      </c>
      <c r="B71" s="133" t="s">
        <v>5</v>
      </c>
      <c r="C71" s="133">
        <v>59</v>
      </c>
      <c r="D71" s="174">
        <v>455</v>
      </c>
      <c r="E71" s="133" t="s">
        <v>12</v>
      </c>
      <c r="F71" s="148" t="s">
        <v>9</v>
      </c>
      <c r="G71" s="134"/>
    </row>
    <row r="72" spans="1:9" customFormat="1" ht="12" customHeight="1">
      <c r="A72" s="132" t="s">
        <v>24</v>
      </c>
      <c r="B72" s="133" t="s">
        <v>5</v>
      </c>
      <c r="C72" s="133">
        <v>60</v>
      </c>
      <c r="D72" s="174">
        <v>780</v>
      </c>
      <c r="E72" s="133" t="s">
        <v>12</v>
      </c>
      <c r="F72" s="148" t="s">
        <v>9</v>
      </c>
      <c r="G72" s="134"/>
    </row>
    <row r="73" spans="1:9" customFormat="1" ht="12" customHeight="1">
      <c r="A73" s="132" t="s">
        <v>524</v>
      </c>
      <c r="B73" s="133" t="s">
        <v>5</v>
      </c>
      <c r="C73" s="133">
        <v>61</v>
      </c>
      <c r="D73" s="174">
        <v>414</v>
      </c>
      <c r="E73" s="133" t="s">
        <v>12</v>
      </c>
      <c r="F73" s="148" t="s">
        <v>9</v>
      </c>
      <c r="G73" s="134"/>
    </row>
    <row r="74" spans="1:9" customFormat="1" ht="12" customHeight="1">
      <c r="A74" s="132" t="s">
        <v>430</v>
      </c>
      <c r="B74" s="133" t="s">
        <v>5</v>
      </c>
      <c r="C74" s="133">
        <v>62</v>
      </c>
      <c r="D74" s="174">
        <v>257</v>
      </c>
      <c r="E74" s="133" t="s">
        <v>12</v>
      </c>
      <c r="F74" s="148" t="s">
        <v>9</v>
      </c>
      <c r="G74" s="134"/>
    </row>
    <row r="75" spans="1:9" customFormat="1" ht="12" customHeight="1">
      <c r="A75" s="132" t="s">
        <v>16</v>
      </c>
      <c r="B75" s="133" t="s">
        <v>5</v>
      </c>
      <c r="C75" s="133">
        <v>63</v>
      </c>
      <c r="D75" s="174">
        <v>257</v>
      </c>
      <c r="E75" s="133" t="s">
        <v>12</v>
      </c>
      <c r="F75" s="148" t="s">
        <v>9</v>
      </c>
      <c r="G75" s="134"/>
    </row>
    <row r="76" spans="1:9" customFormat="1" ht="12" customHeight="1">
      <c r="A76" s="132" t="s">
        <v>24</v>
      </c>
      <c r="B76" s="133" t="s">
        <v>5</v>
      </c>
      <c r="C76" s="133">
        <v>64</v>
      </c>
      <c r="D76" s="174">
        <v>371</v>
      </c>
      <c r="E76" s="133" t="s">
        <v>12</v>
      </c>
      <c r="F76" s="148" t="s">
        <v>9</v>
      </c>
      <c r="G76" s="134"/>
    </row>
    <row r="77" spans="1:9" customFormat="1" ht="12" customHeight="1">
      <c r="A77" s="132" t="s">
        <v>405</v>
      </c>
      <c r="B77" s="133" t="s">
        <v>5</v>
      </c>
      <c r="C77" s="133">
        <v>65</v>
      </c>
      <c r="D77" s="174">
        <v>130</v>
      </c>
      <c r="E77" s="133" t="s">
        <v>12</v>
      </c>
      <c r="F77" s="148" t="s">
        <v>9</v>
      </c>
      <c r="G77" s="134"/>
    </row>
    <row r="78" spans="1:9" customFormat="1" ht="12" customHeight="1">
      <c r="A78" s="135" t="s">
        <v>433</v>
      </c>
      <c r="B78" s="133" t="s">
        <v>5</v>
      </c>
      <c r="C78" s="133">
        <v>66</v>
      </c>
      <c r="D78" s="174">
        <v>374</v>
      </c>
      <c r="E78" s="133" t="s">
        <v>12</v>
      </c>
      <c r="F78" s="148" t="s">
        <v>9</v>
      </c>
      <c r="G78" s="134"/>
    </row>
    <row r="79" spans="1:9" customFormat="1" ht="12" customHeight="1">
      <c r="A79" s="132" t="s">
        <v>24</v>
      </c>
      <c r="B79" s="133" t="s">
        <v>5</v>
      </c>
      <c r="C79" s="133">
        <v>67</v>
      </c>
      <c r="D79" s="174">
        <v>237</v>
      </c>
      <c r="E79" s="133" t="s">
        <v>12</v>
      </c>
      <c r="F79" s="148" t="s">
        <v>9</v>
      </c>
      <c r="G79" s="134"/>
    </row>
    <row r="80" spans="1:9" customFormat="1" ht="12" customHeight="1">
      <c r="A80" s="132" t="s">
        <v>501</v>
      </c>
      <c r="B80" s="133" t="s">
        <v>5</v>
      </c>
      <c r="C80" s="133">
        <v>68</v>
      </c>
      <c r="D80" s="174">
        <v>154</v>
      </c>
      <c r="E80" s="133" t="s">
        <v>12</v>
      </c>
      <c r="F80" s="148" t="s">
        <v>9</v>
      </c>
      <c r="G80" s="134"/>
    </row>
    <row r="81" spans="1:7" customFormat="1" ht="12" customHeight="1">
      <c r="A81" s="132" t="s">
        <v>16</v>
      </c>
      <c r="B81" s="133" t="s">
        <v>5</v>
      </c>
      <c r="C81" s="133">
        <v>69</v>
      </c>
      <c r="D81" s="174">
        <v>350</v>
      </c>
      <c r="E81" s="133" t="s">
        <v>12</v>
      </c>
      <c r="F81" s="148" t="s">
        <v>9</v>
      </c>
      <c r="G81" s="134"/>
    </row>
    <row r="82" spans="1:7" customFormat="1" ht="12" customHeight="1">
      <c r="A82" s="132" t="s">
        <v>26</v>
      </c>
      <c r="B82" s="133" t="s">
        <v>5</v>
      </c>
      <c r="C82" s="133">
        <v>70</v>
      </c>
      <c r="D82" s="174">
        <v>453</v>
      </c>
      <c r="E82" s="133" t="s">
        <v>12</v>
      </c>
      <c r="F82" s="148" t="s">
        <v>9</v>
      </c>
      <c r="G82" s="134"/>
    </row>
    <row r="83" spans="1:7" customFormat="1" ht="12" customHeight="1">
      <c r="A83" s="132" t="s">
        <v>441</v>
      </c>
      <c r="B83" s="133" t="s">
        <v>5</v>
      </c>
      <c r="C83" s="133">
        <v>71</v>
      </c>
      <c r="D83" s="174">
        <v>1195</v>
      </c>
      <c r="E83" s="133" t="s">
        <v>12</v>
      </c>
      <c r="F83" s="148" t="s">
        <v>9</v>
      </c>
      <c r="G83" s="134"/>
    </row>
    <row r="84" spans="1:7" customFormat="1" ht="12" customHeight="1">
      <c r="A84" s="132" t="s">
        <v>547</v>
      </c>
      <c r="B84" s="133" t="s">
        <v>5</v>
      </c>
      <c r="C84" s="133">
        <v>72</v>
      </c>
      <c r="D84" s="174">
        <v>1175</v>
      </c>
      <c r="E84" s="133" t="s">
        <v>12</v>
      </c>
      <c r="F84" s="148" t="s">
        <v>9</v>
      </c>
      <c r="G84" s="134"/>
    </row>
    <row r="85" spans="1:7" customFormat="1" ht="12" customHeight="1">
      <c r="A85" s="132" t="s">
        <v>411</v>
      </c>
      <c r="B85" s="133" t="s">
        <v>5</v>
      </c>
      <c r="C85" s="133">
        <v>73</v>
      </c>
      <c r="D85" s="174">
        <v>367</v>
      </c>
      <c r="E85" s="133" t="s">
        <v>12</v>
      </c>
      <c r="F85" s="148" t="s">
        <v>9</v>
      </c>
      <c r="G85" s="134"/>
    </row>
    <row r="86" spans="1:7" customFormat="1" ht="12" customHeight="1">
      <c r="A86" s="132" t="s">
        <v>503</v>
      </c>
      <c r="B86" s="133" t="s">
        <v>5</v>
      </c>
      <c r="C86" s="133">
        <v>74</v>
      </c>
      <c r="D86" s="174">
        <v>520</v>
      </c>
      <c r="E86" s="133" t="s">
        <v>12</v>
      </c>
      <c r="F86" s="148" t="s">
        <v>9</v>
      </c>
      <c r="G86" s="134"/>
    </row>
    <row r="87" spans="1:7" customFormat="1" ht="12" customHeight="1">
      <c r="A87" s="132" t="s">
        <v>13</v>
      </c>
      <c r="B87" s="133" t="s">
        <v>5</v>
      </c>
      <c r="C87" s="133">
        <v>75</v>
      </c>
      <c r="D87" s="174">
        <v>646</v>
      </c>
      <c r="E87" s="133" t="s">
        <v>12</v>
      </c>
      <c r="F87" s="148" t="s">
        <v>9</v>
      </c>
      <c r="G87" s="134"/>
    </row>
    <row r="88" spans="1:7" customFormat="1" ht="12" customHeight="1">
      <c r="A88" s="132" t="s">
        <v>24</v>
      </c>
      <c r="B88" s="133" t="s">
        <v>5</v>
      </c>
      <c r="C88" s="133">
        <v>76</v>
      </c>
      <c r="D88" s="174">
        <v>610</v>
      </c>
      <c r="E88" s="133" t="s">
        <v>12</v>
      </c>
      <c r="F88" s="148" t="s">
        <v>9</v>
      </c>
      <c r="G88" s="134"/>
    </row>
    <row r="89" spans="1:7" customFormat="1" ht="12" customHeight="1">
      <c r="A89" s="132" t="s">
        <v>503</v>
      </c>
      <c r="B89" s="133" t="s">
        <v>5</v>
      </c>
      <c r="C89" s="133">
        <v>77</v>
      </c>
      <c r="D89" s="174">
        <v>454</v>
      </c>
      <c r="E89" s="133" t="s">
        <v>12</v>
      </c>
      <c r="F89" s="148" t="s">
        <v>9</v>
      </c>
      <c r="G89" s="134"/>
    </row>
    <row r="90" spans="1:7" customFormat="1" ht="12" customHeight="1">
      <c r="A90" s="135" t="s">
        <v>490</v>
      </c>
      <c r="B90" s="133" t="s">
        <v>5</v>
      </c>
      <c r="C90" s="133">
        <v>78</v>
      </c>
      <c r="D90" s="174">
        <v>377</v>
      </c>
      <c r="E90" s="133" t="s">
        <v>12</v>
      </c>
      <c r="F90" s="148" t="s">
        <v>9</v>
      </c>
      <c r="G90" s="134"/>
    </row>
    <row r="91" spans="1:7" customFormat="1" ht="12" customHeight="1">
      <c r="A91" s="135" t="s">
        <v>490</v>
      </c>
      <c r="B91" s="133" t="s">
        <v>5</v>
      </c>
      <c r="C91" s="133">
        <v>79</v>
      </c>
      <c r="D91" s="174">
        <v>7</v>
      </c>
      <c r="E91" s="133" t="s">
        <v>12</v>
      </c>
      <c r="F91" s="148" t="s">
        <v>9</v>
      </c>
      <c r="G91" s="134"/>
    </row>
    <row r="92" spans="1:7" customFormat="1" ht="12" customHeight="1">
      <c r="A92" s="132" t="s">
        <v>41</v>
      </c>
      <c r="B92" s="133" t="s">
        <v>5</v>
      </c>
      <c r="C92" s="133">
        <v>80</v>
      </c>
      <c r="D92" s="174">
        <v>142</v>
      </c>
      <c r="E92" s="133" t="s">
        <v>12</v>
      </c>
      <c r="F92" s="148" t="s">
        <v>9</v>
      </c>
      <c r="G92" s="134"/>
    </row>
    <row r="93" spans="1:7" customFormat="1" ht="12" customHeight="1">
      <c r="A93" s="132" t="s">
        <v>426</v>
      </c>
      <c r="B93" s="133" t="s">
        <v>5</v>
      </c>
      <c r="C93" s="133">
        <v>162</v>
      </c>
      <c r="D93" s="174">
        <v>816</v>
      </c>
      <c r="E93" s="133" t="s">
        <v>12</v>
      </c>
      <c r="F93" s="148" t="s">
        <v>9</v>
      </c>
      <c r="G93" s="134"/>
    </row>
    <row r="94" spans="1:7" customFormat="1" ht="12" customHeight="1">
      <c r="A94" s="132" t="s">
        <v>519</v>
      </c>
      <c r="B94" s="133" t="s">
        <v>5</v>
      </c>
      <c r="C94" s="133">
        <v>163</v>
      </c>
      <c r="D94" s="174">
        <v>210</v>
      </c>
      <c r="E94" s="133" t="s">
        <v>42</v>
      </c>
      <c r="F94" s="148" t="s">
        <v>9</v>
      </c>
      <c r="G94" s="134"/>
    </row>
    <row r="95" spans="1:7" customFormat="1" ht="12" customHeight="1">
      <c r="A95" s="132" t="s">
        <v>519</v>
      </c>
      <c r="B95" s="133" t="s">
        <v>5</v>
      </c>
      <c r="C95" s="133">
        <v>164</v>
      </c>
      <c r="D95" s="174">
        <v>310</v>
      </c>
      <c r="E95" s="133" t="s">
        <v>42</v>
      </c>
      <c r="F95" s="148" t="s">
        <v>9</v>
      </c>
      <c r="G95" s="134"/>
    </row>
    <row r="96" spans="1:7" customFormat="1" ht="12" customHeight="1">
      <c r="A96" s="132" t="s">
        <v>109</v>
      </c>
      <c r="B96" s="133" t="s">
        <v>5</v>
      </c>
      <c r="C96" s="133">
        <v>165</v>
      </c>
      <c r="D96" s="174">
        <v>648</v>
      </c>
      <c r="E96" s="133" t="s">
        <v>42</v>
      </c>
      <c r="F96" s="148" t="s">
        <v>9</v>
      </c>
      <c r="G96" s="134"/>
    </row>
    <row r="97" spans="1:7" customFormat="1" ht="12" customHeight="1">
      <c r="A97" s="132" t="s">
        <v>109</v>
      </c>
      <c r="B97" s="133" t="s">
        <v>5</v>
      </c>
      <c r="C97" s="133">
        <v>166</v>
      </c>
      <c r="D97" s="174">
        <v>235</v>
      </c>
      <c r="E97" s="133" t="s">
        <v>42</v>
      </c>
      <c r="F97" s="148" t="s">
        <v>9</v>
      </c>
      <c r="G97" s="134"/>
    </row>
    <row r="98" spans="1:7" customFormat="1" ht="12" customHeight="1">
      <c r="A98" s="132" t="s">
        <v>411</v>
      </c>
      <c r="B98" s="133" t="s">
        <v>5</v>
      </c>
      <c r="C98" s="133">
        <v>167</v>
      </c>
      <c r="D98" s="174">
        <v>478</v>
      </c>
      <c r="E98" s="133" t="s">
        <v>42</v>
      </c>
      <c r="F98" s="148" t="s">
        <v>9</v>
      </c>
      <c r="G98" s="134"/>
    </row>
    <row r="99" spans="1:7" customFormat="1" ht="12" customHeight="1">
      <c r="A99" s="132" t="s">
        <v>44</v>
      </c>
      <c r="B99" s="133" t="s">
        <v>5</v>
      </c>
      <c r="C99" s="133">
        <v>168</v>
      </c>
      <c r="D99" s="174">
        <v>495</v>
      </c>
      <c r="E99" s="133" t="s">
        <v>42</v>
      </c>
      <c r="F99" s="148" t="s">
        <v>9</v>
      </c>
      <c r="G99" s="134"/>
    </row>
    <row r="100" spans="1:7" customFormat="1" ht="12" customHeight="1">
      <c r="A100" s="132" t="s">
        <v>45</v>
      </c>
      <c r="B100" s="133" t="s">
        <v>5</v>
      </c>
      <c r="C100" s="133">
        <v>169</v>
      </c>
      <c r="D100" s="174">
        <v>153</v>
      </c>
      <c r="E100" s="133" t="s">
        <v>42</v>
      </c>
      <c r="F100" s="148" t="s">
        <v>9</v>
      </c>
      <c r="G100" s="134"/>
    </row>
    <row r="101" spans="1:7" customFormat="1" ht="12" customHeight="1">
      <c r="A101" s="132" t="s">
        <v>404</v>
      </c>
      <c r="B101" s="133" t="s">
        <v>5</v>
      </c>
      <c r="C101" s="133">
        <v>170</v>
      </c>
      <c r="D101" s="174">
        <v>225</v>
      </c>
      <c r="E101" s="133" t="s">
        <v>42</v>
      </c>
      <c r="F101" s="148" t="s">
        <v>9</v>
      </c>
      <c r="G101" s="134"/>
    </row>
    <row r="102" spans="1:7" customFormat="1" ht="12" customHeight="1">
      <c r="A102" s="132" t="s">
        <v>511</v>
      </c>
      <c r="B102" s="133" t="s">
        <v>5</v>
      </c>
      <c r="C102" s="133">
        <v>171</v>
      </c>
      <c r="D102" s="174">
        <v>840</v>
      </c>
      <c r="E102" s="133" t="s">
        <v>42</v>
      </c>
      <c r="F102" s="148" t="s">
        <v>9</v>
      </c>
      <c r="G102" s="134"/>
    </row>
    <row r="103" spans="1:7" customFormat="1" ht="12" customHeight="1">
      <c r="A103" s="107" t="s">
        <v>540</v>
      </c>
      <c r="B103" s="133" t="s">
        <v>5</v>
      </c>
      <c r="C103" s="133">
        <v>172</v>
      </c>
      <c r="D103" s="174">
        <v>370</v>
      </c>
      <c r="E103" s="133" t="s">
        <v>42</v>
      </c>
      <c r="F103" s="148" t="s">
        <v>9</v>
      </c>
      <c r="G103" s="134"/>
    </row>
    <row r="104" spans="1:7" customFormat="1" ht="12" customHeight="1">
      <c r="A104" s="107" t="s">
        <v>540</v>
      </c>
      <c r="B104" s="133" t="s">
        <v>5</v>
      </c>
      <c r="C104" s="133">
        <v>173</v>
      </c>
      <c r="D104" s="174">
        <v>1205</v>
      </c>
      <c r="E104" s="133" t="s">
        <v>42</v>
      </c>
      <c r="F104" s="148" t="s">
        <v>9</v>
      </c>
      <c r="G104" s="134"/>
    </row>
    <row r="105" spans="1:7" customFormat="1" ht="12" customHeight="1">
      <c r="A105" s="132" t="s">
        <v>416</v>
      </c>
      <c r="B105" s="133" t="s">
        <v>5</v>
      </c>
      <c r="C105" s="133">
        <v>174</v>
      </c>
      <c r="D105" s="174">
        <v>122</v>
      </c>
      <c r="E105" s="133" t="s">
        <v>42</v>
      </c>
      <c r="F105" s="148" t="s">
        <v>9</v>
      </c>
      <c r="G105" s="134"/>
    </row>
    <row r="106" spans="1:7" customFormat="1" ht="12" customHeight="1">
      <c r="A106" s="132" t="s">
        <v>404</v>
      </c>
      <c r="B106" s="133" t="s">
        <v>5</v>
      </c>
      <c r="C106" s="133">
        <v>175</v>
      </c>
      <c r="D106" s="174">
        <v>820</v>
      </c>
      <c r="E106" s="133" t="s">
        <v>42</v>
      </c>
      <c r="F106" s="148" t="s">
        <v>9</v>
      </c>
      <c r="G106" s="134"/>
    </row>
    <row r="107" spans="1:7" customFormat="1" ht="12" customHeight="1">
      <c r="A107" s="132" t="s">
        <v>404</v>
      </c>
      <c r="B107" s="133" t="s">
        <v>5</v>
      </c>
      <c r="C107" s="133">
        <v>176</v>
      </c>
      <c r="D107" s="174">
        <v>269</v>
      </c>
      <c r="E107" s="133" t="s">
        <v>42</v>
      </c>
      <c r="F107" s="148" t="s">
        <v>9</v>
      </c>
      <c r="G107" s="134"/>
    </row>
    <row r="108" spans="1:7" customFormat="1" ht="12" customHeight="1">
      <c r="A108" s="132" t="s">
        <v>37</v>
      </c>
      <c r="B108" s="133" t="s">
        <v>5</v>
      </c>
      <c r="C108" s="133">
        <v>177</v>
      </c>
      <c r="D108" s="174">
        <v>577</v>
      </c>
      <c r="E108" s="133" t="s">
        <v>42</v>
      </c>
      <c r="F108" s="148" t="s">
        <v>9</v>
      </c>
      <c r="G108" s="134"/>
    </row>
    <row r="109" spans="1:7" customFormat="1" ht="12" customHeight="1">
      <c r="A109" s="132" t="s">
        <v>407</v>
      </c>
      <c r="B109" s="133" t="s">
        <v>5</v>
      </c>
      <c r="C109" s="133">
        <v>178</v>
      </c>
      <c r="D109" s="174">
        <v>580</v>
      </c>
      <c r="E109" s="133" t="s">
        <v>42</v>
      </c>
      <c r="F109" s="148" t="s">
        <v>9</v>
      </c>
      <c r="G109" s="134"/>
    </row>
    <row r="110" spans="1:7" customFormat="1" ht="12" customHeight="1">
      <c r="A110" s="132" t="s">
        <v>482</v>
      </c>
      <c r="B110" s="133" t="s">
        <v>5</v>
      </c>
      <c r="C110" s="133">
        <v>179</v>
      </c>
      <c r="D110" s="174">
        <v>580</v>
      </c>
      <c r="E110" s="133" t="s">
        <v>42</v>
      </c>
      <c r="F110" s="148" t="s">
        <v>9</v>
      </c>
      <c r="G110" s="134"/>
    </row>
    <row r="111" spans="1:7" customFormat="1" ht="12" customHeight="1">
      <c r="A111" s="132" t="s">
        <v>50</v>
      </c>
      <c r="B111" s="133" t="s">
        <v>5</v>
      </c>
      <c r="C111" s="133">
        <v>180</v>
      </c>
      <c r="D111" s="174">
        <v>700</v>
      </c>
      <c r="E111" s="133" t="s">
        <v>49</v>
      </c>
      <c r="F111" s="148" t="s">
        <v>496</v>
      </c>
      <c r="G111" s="134"/>
    </row>
    <row r="112" spans="1:7" customFormat="1" ht="12" customHeight="1">
      <c r="A112" s="132" t="s">
        <v>51</v>
      </c>
      <c r="B112" s="133" t="s">
        <v>5</v>
      </c>
      <c r="C112" s="133">
        <v>181</v>
      </c>
      <c r="D112" s="174">
        <v>320</v>
      </c>
      <c r="E112" s="133" t="s">
        <v>49</v>
      </c>
      <c r="F112" s="148" t="s">
        <v>9</v>
      </c>
      <c r="G112" s="134"/>
    </row>
    <row r="113" spans="1:7" customFormat="1" ht="12" customHeight="1">
      <c r="A113" s="132" t="s">
        <v>51</v>
      </c>
      <c r="B113" s="133" t="s">
        <v>5</v>
      </c>
      <c r="C113" s="133">
        <v>182</v>
      </c>
      <c r="D113" s="174">
        <v>225</v>
      </c>
      <c r="E113" s="133" t="s">
        <v>49</v>
      </c>
      <c r="F113" s="148" t="s">
        <v>496</v>
      </c>
      <c r="G113" s="134"/>
    </row>
    <row r="114" spans="1:7" customFormat="1" ht="12" customHeight="1">
      <c r="A114" s="132" t="s">
        <v>13</v>
      </c>
      <c r="B114" s="133" t="s">
        <v>5</v>
      </c>
      <c r="C114" s="133">
        <v>183</v>
      </c>
      <c r="D114" s="174">
        <v>731</v>
      </c>
      <c r="E114" s="133" t="s">
        <v>49</v>
      </c>
      <c r="F114" s="148" t="s">
        <v>496</v>
      </c>
      <c r="G114" s="134"/>
    </row>
    <row r="115" spans="1:7" customFormat="1" ht="12" customHeight="1">
      <c r="A115" s="132" t="s">
        <v>523</v>
      </c>
      <c r="B115" s="133" t="s">
        <v>5</v>
      </c>
      <c r="C115" s="133">
        <v>184</v>
      </c>
      <c r="D115" s="174">
        <v>235</v>
      </c>
      <c r="E115" s="133" t="s">
        <v>49</v>
      </c>
      <c r="F115" s="148" t="s">
        <v>9</v>
      </c>
      <c r="G115" s="134"/>
    </row>
    <row r="116" spans="1:7" customFormat="1" ht="12" customHeight="1">
      <c r="A116" s="132" t="s">
        <v>509</v>
      </c>
      <c r="B116" s="133" t="s">
        <v>5</v>
      </c>
      <c r="C116" s="133">
        <v>185</v>
      </c>
      <c r="D116" s="174">
        <v>387</v>
      </c>
      <c r="E116" s="133" t="s">
        <v>49</v>
      </c>
      <c r="F116" s="148" t="s">
        <v>496</v>
      </c>
      <c r="G116" s="134"/>
    </row>
    <row r="117" spans="1:7" customFormat="1" ht="12" customHeight="1">
      <c r="A117" s="132" t="s">
        <v>109</v>
      </c>
      <c r="B117" s="133" t="s">
        <v>5</v>
      </c>
      <c r="C117" s="133">
        <v>186</v>
      </c>
      <c r="D117" s="174">
        <v>433</v>
      </c>
      <c r="E117" s="133" t="s">
        <v>49</v>
      </c>
      <c r="F117" s="148" t="s">
        <v>496</v>
      </c>
      <c r="G117" s="134"/>
    </row>
    <row r="118" spans="1:7" customFormat="1" ht="12" customHeight="1">
      <c r="A118" s="132" t="s">
        <v>53</v>
      </c>
      <c r="B118" s="133" t="s">
        <v>5</v>
      </c>
      <c r="C118" s="133">
        <v>187</v>
      </c>
      <c r="D118" s="174">
        <v>210</v>
      </c>
      <c r="E118" s="133" t="s">
        <v>49</v>
      </c>
      <c r="F118" s="148" t="s">
        <v>496</v>
      </c>
      <c r="G118" s="134"/>
    </row>
    <row r="119" spans="1:7" customFormat="1" ht="12" customHeight="1">
      <c r="A119" s="132" t="s">
        <v>13</v>
      </c>
      <c r="B119" s="133" t="s">
        <v>5</v>
      </c>
      <c r="C119" s="133">
        <v>188</v>
      </c>
      <c r="D119" s="174">
        <v>616</v>
      </c>
      <c r="E119" s="133" t="s">
        <v>49</v>
      </c>
      <c r="F119" s="148" t="s">
        <v>496</v>
      </c>
      <c r="G119" s="134"/>
    </row>
    <row r="120" spans="1:7" customFormat="1" ht="12" customHeight="1">
      <c r="A120" s="132" t="s">
        <v>34</v>
      </c>
      <c r="B120" s="133" t="s">
        <v>5</v>
      </c>
      <c r="C120" s="133">
        <v>189</v>
      </c>
      <c r="D120" s="174">
        <v>107</v>
      </c>
      <c r="E120" s="133" t="s">
        <v>49</v>
      </c>
      <c r="F120" s="148" t="s">
        <v>496</v>
      </c>
      <c r="G120" s="134"/>
    </row>
    <row r="121" spans="1:7" customFormat="1" ht="12" customHeight="1">
      <c r="A121" s="135" t="s">
        <v>526</v>
      </c>
      <c r="B121" s="133" t="s">
        <v>5</v>
      </c>
      <c r="C121" s="133">
        <v>190</v>
      </c>
      <c r="D121" s="174">
        <v>454</v>
      </c>
      <c r="E121" s="133" t="s">
        <v>49</v>
      </c>
      <c r="F121" s="148" t="s">
        <v>496</v>
      </c>
      <c r="G121" s="134"/>
    </row>
    <row r="122" spans="1:7" customFormat="1" ht="12" customHeight="1">
      <c r="A122" s="132" t="s">
        <v>13</v>
      </c>
      <c r="B122" s="133" t="s">
        <v>5</v>
      </c>
      <c r="C122" s="133">
        <v>191</v>
      </c>
      <c r="D122" s="174">
        <v>346</v>
      </c>
      <c r="E122" s="133" t="s">
        <v>49</v>
      </c>
      <c r="F122" s="148" t="s">
        <v>496</v>
      </c>
      <c r="G122" s="134"/>
    </row>
    <row r="123" spans="1:7" customFormat="1" ht="12" customHeight="1">
      <c r="A123" s="132" t="s">
        <v>45</v>
      </c>
      <c r="B123" s="133" t="s">
        <v>5</v>
      </c>
      <c r="C123" s="133">
        <v>192</v>
      </c>
      <c r="D123" s="174">
        <v>350</v>
      </c>
      <c r="E123" s="133" t="s">
        <v>49</v>
      </c>
      <c r="F123" s="148" t="s">
        <v>9</v>
      </c>
      <c r="G123" s="134"/>
    </row>
    <row r="124" spans="1:7" customFormat="1" ht="12" customHeight="1">
      <c r="A124" s="132" t="s">
        <v>45</v>
      </c>
      <c r="B124" s="133" t="s">
        <v>5</v>
      </c>
      <c r="C124" s="133">
        <v>193</v>
      </c>
      <c r="D124" s="174">
        <v>365</v>
      </c>
      <c r="E124" s="133" t="s">
        <v>49</v>
      </c>
      <c r="F124" s="148" t="s">
        <v>9</v>
      </c>
      <c r="G124" s="134"/>
    </row>
    <row r="125" spans="1:7" customFormat="1" ht="12" customHeight="1">
      <c r="A125" s="132" t="s">
        <v>440</v>
      </c>
      <c r="B125" s="133" t="s">
        <v>5</v>
      </c>
      <c r="C125" s="133">
        <v>194</v>
      </c>
      <c r="D125" s="174">
        <v>905</v>
      </c>
      <c r="E125" s="133" t="s">
        <v>49</v>
      </c>
      <c r="F125" s="148" t="s">
        <v>9</v>
      </c>
      <c r="G125" s="134"/>
    </row>
    <row r="126" spans="1:7" customFormat="1" ht="12" customHeight="1">
      <c r="A126" s="132" t="s">
        <v>416</v>
      </c>
      <c r="B126" s="133" t="s">
        <v>5</v>
      </c>
      <c r="C126" s="133">
        <v>195</v>
      </c>
      <c r="D126" s="174">
        <v>260</v>
      </c>
      <c r="E126" s="133" t="s">
        <v>49</v>
      </c>
      <c r="F126" s="148" t="s">
        <v>9</v>
      </c>
      <c r="G126" s="134"/>
    </row>
    <row r="127" spans="1:7" customFormat="1" ht="12" customHeight="1">
      <c r="A127" s="132" t="s">
        <v>55</v>
      </c>
      <c r="B127" s="133" t="s">
        <v>5</v>
      </c>
      <c r="C127" s="133">
        <v>196</v>
      </c>
      <c r="D127" s="174">
        <v>334</v>
      </c>
      <c r="E127" s="133" t="s">
        <v>49</v>
      </c>
      <c r="F127" s="148" t="s">
        <v>9</v>
      </c>
      <c r="G127" s="134"/>
    </row>
    <row r="128" spans="1:7" customFormat="1" ht="12" customHeight="1">
      <c r="A128" s="132" t="s">
        <v>440</v>
      </c>
      <c r="B128" s="133" t="s">
        <v>5</v>
      </c>
      <c r="C128" s="133">
        <v>197</v>
      </c>
      <c r="D128" s="174">
        <v>389</v>
      </c>
      <c r="E128" s="133" t="s">
        <v>49</v>
      </c>
      <c r="F128" s="148" t="s">
        <v>9</v>
      </c>
      <c r="G128" s="134"/>
    </row>
    <row r="129" spans="1:7" customFormat="1" ht="12" customHeight="1">
      <c r="A129" s="132" t="s">
        <v>53</v>
      </c>
      <c r="B129" s="133" t="s">
        <v>5</v>
      </c>
      <c r="C129" s="133">
        <v>198</v>
      </c>
      <c r="D129" s="174">
        <v>220</v>
      </c>
      <c r="E129" s="133" t="s">
        <v>49</v>
      </c>
      <c r="F129" s="148" t="s">
        <v>9</v>
      </c>
      <c r="G129" s="134"/>
    </row>
    <row r="130" spans="1:7" customFormat="1" ht="12" customHeight="1">
      <c r="A130" s="132" t="s">
        <v>37</v>
      </c>
      <c r="B130" s="133" t="s">
        <v>5</v>
      </c>
      <c r="C130" s="133">
        <v>199</v>
      </c>
      <c r="D130" s="174">
        <v>179</v>
      </c>
      <c r="E130" s="133" t="s">
        <v>49</v>
      </c>
      <c r="F130" s="148" t="s">
        <v>9</v>
      </c>
      <c r="G130" s="134"/>
    </row>
    <row r="131" spans="1:7" customFormat="1" ht="12" customHeight="1">
      <c r="A131" s="132" t="s">
        <v>441</v>
      </c>
      <c r="B131" s="133" t="s">
        <v>5</v>
      </c>
      <c r="C131" s="133">
        <v>200</v>
      </c>
      <c r="D131" s="174">
        <v>142</v>
      </c>
      <c r="E131" s="133" t="s">
        <v>49</v>
      </c>
      <c r="F131" s="148" t="s">
        <v>9</v>
      </c>
      <c r="G131" s="134"/>
    </row>
    <row r="132" spans="1:7" customFormat="1" ht="12" customHeight="1">
      <c r="A132" s="132" t="s">
        <v>520</v>
      </c>
      <c r="B132" s="133" t="s">
        <v>5</v>
      </c>
      <c r="C132" s="133">
        <v>201</v>
      </c>
      <c r="D132" s="174">
        <v>235</v>
      </c>
      <c r="E132" s="133" t="s">
        <v>49</v>
      </c>
      <c r="F132" s="148" t="s">
        <v>496</v>
      </c>
      <c r="G132" s="134"/>
    </row>
    <row r="133" spans="1:7" customFormat="1" ht="12" customHeight="1">
      <c r="A133" s="132" t="s">
        <v>404</v>
      </c>
      <c r="B133" s="133" t="s">
        <v>5</v>
      </c>
      <c r="C133" s="133">
        <v>202</v>
      </c>
      <c r="D133" s="174">
        <v>235</v>
      </c>
      <c r="E133" s="133" t="s">
        <v>49</v>
      </c>
      <c r="F133" s="148" t="s">
        <v>9</v>
      </c>
      <c r="G133" s="134"/>
    </row>
    <row r="134" spans="1:7" customFormat="1" ht="12" customHeight="1">
      <c r="A134" s="132" t="s">
        <v>404</v>
      </c>
      <c r="B134" s="133" t="s">
        <v>5</v>
      </c>
      <c r="C134" s="133">
        <v>203</v>
      </c>
      <c r="D134" s="174">
        <v>965</v>
      </c>
      <c r="E134" s="133" t="s">
        <v>49</v>
      </c>
      <c r="F134" s="148" t="s">
        <v>496</v>
      </c>
      <c r="G134" s="134"/>
    </row>
    <row r="135" spans="1:7" customFormat="1" ht="12" customHeight="1">
      <c r="A135" s="132" t="s">
        <v>505</v>
      </c>
      <c r="B135" s="133" t="s">
        <v>5</v>
      </c>
      <c r="C135" s="133">
        <v>204</v>
      </c>
      <c r="D135" s="174">
        <v>175</v>
      </c>
      <c r="E135" s="133" t="s">
        <v>49</v>
      </c>
      <c r="F135" s="148" t="s">
        <v>496</v>
      </c>
      <c r="G135" s="134"/>
    </row>
    <row r="136" spans="1:7" customFormat="1" ht="12" customHeight="1">
      <c r="A136" s="132" t="s">
        <v>503</v>
      </c>
      <c r="B136" s="133" t="s">
        <v>5</v>
      </c>
      <c r="C136" s="133">
        <v>205</v>
      </c>
      <c r="D136" s="174">
        <v>381</v>
      </c>
      <c r="E136" s="133" t="s">
        <v>49</v>
      </c>
      <c r="F136" s="148" t="s">
        <v>496</v>
      </c>
      <c r="G136" s="134"/>
    </row>
    <row r="137" spans="1:7" customFormat="1" ht="12" customHeight="1">
      <c r="A137" s="132" t="s">
        <v>41</v>
      </c>
      <c r="B137" s="133" t="s">
        <v>5</v>
      </c>
      <c r="C137" s="133">
        <v>206</v>
      </c>
      <c r="D137" s="174">
        <v>207</v>
      </c>
      <c r="E137" s="133" t="s">
        <v>49</v>
      </c>
      <c r="F137" s="148" t="s">
        <v>496</v>
      </c>
      <c r="G137" s="134"/>
    </row>
    <row r="138" spans="1:7" customFormat="1" ht="12" customHeight="1">
      <c r="A138" s="132" t="s">
        <v>414</v>
      </c>
      <c r="B138" s="133" t="s">
        <v>5</v>
      </c>
      <c r="C138" s="133">
        <v>207</v>
      </c>
      <c r="D138" s="174">
        <v>265</v>
      </c>
      <c r="E138" s="133" t="s">
        <v>49</v>
      </c>
      <c r="F138" s="148" t="s">
        <v>496</v>
      </c>
      <c r="G138" s="134"/>
    </row>
    <row r="139" spans="1:7" customFormat="1" ht="12" customHeight="1">
      <c r="A139" s="132" t="s">
        <v>13</v>
      </c>
      <c r="B139" s="133" t="s">
        <v>5</v>
      </c>
      <c r="C139" s="133">
        <v>208</v>
      </c>
      <c r="D139" s="174">
        <v>444</v>
      </c>
      <c r="E139" s="133" t="s">
        <v>49</v>
      </c>
      <c r="F139" s="148" t="s">
        <v>496</v>
      </c>
      <c r="G139" s="134"/>
    </row>
    <row r="140" spans="1:7" customFormat="1" ht="12" customHeight="1">
      <c r="A140" s="132" t="s">
        <v>501</v>
      </c>
      <c r="B140" s="133" t="s">
        <v>5</v>
      </c>
      <c r="C140" s="133">
        <v>209</v>
      </c>
      <c r="D140" s="174">
        <v>292</v>
      </c>
      <c r="E140" s="133" t="s">
        <v>49</v>
      </c>
      <c r="F140" s="148" t="s">
        <v>496</v>
      </c>
      <c r="G140" s="134"/>
    </row>
    <row r="141" spans="1:7" customFormat="1" ht="12" customHeight="1">
      <c r="A141" s="132" t="s">
        <v>13</v>
      </c>
      <c r="B141" s="133" t="s">
        <v>5</v>
      </c>
      <c r="C141" s="133">
        <v>210</v>
      </c>
      <c r="D141" s="174">
        <v>505</v>
      </c>
      <c r="E141" s="133" t="s">
        <v>49</v>
      </c>
      <c r="F141" s="148" t="s">
        <v>496</v>
      </c>
      <c r="G141" s="134"/>
    </row>
    <row r="142" spans="1:7" customFormat="1" ht="12" customHeight="1">
      <c r="A142" s="132" t="s">
        <v>441</v>
      </c>
      <c r="B142" s="133" t="s">
        <v>5</v>
      </c>
      <c r="C142" s="133">
        <v>211</v>
      </c>
      <c r="D142" s="174">
        <v>670</v>
      </c>
      <c r="E142" s="133" t="s">
        <v>49</v>
      </c>
      <c r="F142" s="148" t="s">
        <v>496</v>
      </c>
      <c r="G142" s="134"/>
    </row>
    <row r="143" spans="1:7" customFormat="1" ht="12" customHeight="1">
      <c r="A143" s="135" t="s">
        <v>406</v>
      </c>
      <c r="B143" s="133" t="s">
        <v>5</v>
      </c>
      <c r="C143" s="133">
        <v>212</v>
      </c>
      <c r="D143" s="174">
        <v>365</v>
      </c>
      <c r="E143" s="133" t="s">
        <v>49</v>
      </c>
      <c r="F143" s="148" t="s">
        <v>496</v>
      </c>
      <c r="G143" s="134"/>
    </row>
    <row r="144" spans="1:7" customFormat="1" ht="12" customHeight="1">
      <c r="A144" s="135" t="s">
        <v>406</v>
      </c>
      <c r="B144" s="133" t="s">
        <v>5</v>
      </c>
      <c r="C144" s="133">
        <v>213</v>
      </c>
      <c r="D144" s="174">
        <v>383</v>
      </c>
      <c r="E144" s="133" t="s">
        <v>49</v>
      </c>
      <c r="F144" s="148" t="s">
        <v>496</v>
      </c>
      <c r="G144" s="134"/>
    </row>
    <row r="145" spans="1:7" customFormat="1" ht="12" customHeight="1">
      <c r="A145" s="132" t="s">
        <v>41</v>
      </c>
      <c r="B145" s="133" t="s">
        <v>5</v>
      </c>
      <c r="C145" s="133">
        <v>214</v>
      </c>
      <c r="D145" s="174">
        <v>750</v>
      </c>
      <c r="E145" s="133" t="s">
        <v>49</v>
      </c>
      <c r="F145" s="148" t="s">
        <v>496</v>
      </c>
      <c r="G145" s="134"/>
    </row>
    <row r="146" spans="1:7" customFormat="1" ht="12" customHeight="1">
      <c r="A146" s="132" t="s">
        <v>414</v>
      </c>
      <c r="B146" s="133" t="s">
        <v>5</v>
      </c>
      <c r="C146" s="133">
        <v>215</v>
      </c>
      <c r="D146" s="174">
        <v>180</v>
      </c>
      <c r="E146" s="133" t="s">
        <v>49</v>
      </c>
      <c r="F146" s="148" t="s">
        <v>496</v>
      </c>
      <c r="G146" s="134"/>
    </row>
    <row r="147" spans="1:7" customFormat="1" ht="12" customHeight="1">
      <c r="A147" s="132" t="s">
        <v>523</v>
      </c>
      <c r="B147" s="133" t="s">
        <v>5</v>
      </c>
      <c r="C147" s="133">
        <v>216</v>
      </c>
      <c r="D147" s="174">
        <v>500</v>
      </c>
      <c r="E147" s="133" t="s">
        <v>49</v>
      </c>
      <c r="F147" s="148" t="s">
        <v>496</v>
      </c>
      <c r="G147" s="134"/>
    </row>
    <row r="148" spans="1:7" customFormat="1" ht="12" customHeight="1">
      <c r="A148" s="132" t="s">
        <v>430</v>
      </c>
      <c r="B148" s="133" t="s">
        <v>5</v>
      </c>
      <c r="C148" s="133">
        <v>217</v>
      </c>
      <c r="D148" s="174">
        <v>206</v>
      </c>
      <c r="E148" s="133" t="s">
        <v>49</v>
      </c>
      <c r="F148" s="148" t="s">
        <v>496</v>
      </c>
      <c r="G148" s="134"/>
    </row>
    <row r="149" spans="1:7" customFormat="1" ht="12" customHeight="1">
      <c r="A149" s="132" t="s">
        <v>430</v>
      </c>
      <c r="B149" s="133" t="s">
        <v>5</v>
      </c>
      <c r="C149" s="133">
        <v>218</v>
      </c>
      <c r="D149" s="174">
        <v>149</v>
      </c>
      <c r="E149" s="133" t="s">
        <v>49</v>
      </c>
      <c r="F149" s="148" t="s">
        <v>9</v>
      </c>
      <c r="G149" s="134"/>
    </row>
    <row r="150" spans="1:7" customFormat="1" ht="12" customHeight="1">
      <c r="A150" s="132" t="s">
        <v>503</v>
      </c>
      <c r="B150" s="133" t="s">
        <v>5</v>
      </c>
      <c r="C150" s="133">
        <v>219</v>
      </c>
      <c r="D150" s="174">
        <v>266</v>
      </c>
      <c r="E150" s="133" t="s">
        <v>49</v>
      </c>
      <c r="F150" s="148" t="s">
        <v>9</v>
      </c>
      <c r="G150" s="134"/>
    </row>
    <row r="151" spans="1:7" customFormat="1" ht="12" customHeight="1">
      <c r="A151" s="132" t="s">
        <v>503</v>
      </c>
      <c r="B151" s="133" t="s">
        <v>5</v>
      </c>
      <c r="C151" s="133">
        <v>220</v>
      </c>
      <c r="D151" s="174">
        <v>243</v>
      </c>
      <c r="E151" s="133" t="s">
        <v>49</v>
      </c>
      <c r="F151" s="148" t="s">
        <v>496</v>
      </c>
      <c r="G151" s="134"/>
    </row>
    <row r="152" spans="1:7" customFormat="1" ht="12" customHeight="1">
      <c r="A152" s="132" t="s">
        <v>416</v>
      </c>
      <c r="B152" s="133" t="s">
        <v>5</v>
      </c>
      <c r="C152" s="133">
        <v>221</v>
      </c>
      <c r="D152" s="174">
        <v>368</v>
      </c>
      <c r="E152" s="133" t="s">
        <v>49</v>
      </c>
      <c r="F152" s="148" t="s">
        <v>496</v>
      </c>
      <c r="G152" s="134"/>
    </row>
    <row r="153" spans="1:7" customFormat="1" ht="12" customHeight="1">
      <c r="A153" s="132" t="s">
        <v>416</v>
      </c>
      <c r="B153" s="133" t="s">
        <v>5</v>
      </c>
      <c r="C153" s="133">
        <v>222</v>
      </c>
      <c r="D153" s="174">
        <v>222</v>
      </c>
      <c r="E153" s="133" t="s">
        <v>49</v>
      </c>
      <c r="F153" s="148" t="s">
        <v>9</v>
      </c>
      <c r="G153" s="134"/>
    </row>
    <row r="154" spans="1:7" customFormat="1" ht="12" customHeight="1">
      <c r="A154" s="132" t="s">
        <v>509</v>
      </c>
      <c r="B154" s="133" t="s">
        <v>5</v>
      </c>
      <c r="C154" s="133">
        <v>223</v>
      </c>
      <c r="D154" s="174">
        <v>926</v>
      </c>
      <c r="E154" s="133" t="s">
        <v>49</v>
      </c>
      <c r="F154" s="148" t="s">
        <v>9</v>
      </c>
      <c r="G154" s="134"/>
    </row>
    <row r="155" spans="1:7" customFormat="1" ht="12" customHeight="1">
      <c r="A155" s="132" t="s">
        <v>441</v>
      </c>
      <c r="B155" s="133" t="s">
        <v>5</v>
      </c>
      <c r="C155" s="133">
        <v>224</v>
      </c>
      <c r="D155" s="174">
        <v>295</v>
      </c>
      <c r="E155" s="133" t="s">
        <v>49</v>
      </c>
      <c r="F155" s="148" t="s">
        <v>496</v>
      </c>
      <c r="G155" s="134"/>
    </row>
    <row r="156" spans="1:7" customFormat="1" ht="12" customHeight="1">
      <c r="A156" s="132" t="s">
        <v>13</v>
      </c>
      <c r="B156" s="133" t="s">
        <v>5</v>
      </c>
      <c r="C156" s="133">
        <v>225</v>
      </c>
      <c r="D156" s="174">
        <v>318</v>
      </c>
      <c r="E156" s="133" t="s">
        <v>49</v>
      </c>
      <c r="F156" s="148" t="s">
        <v>496</v>
      </c>
      <c r="G156" s="134"/>
    </row>
    <row r="157" spans="1:7" customFormat="1" ht="12" customHeight="1">
      <c r="A157" s="132" t="s">
        <v>13</v>
      </c>
      <c r="B157" s="133" t="s">
        <v>5</v>
      </c>
      <c r="C157" s="133">
        <v>226</v>
      </c>
      <c r="D157" s="174">
        <v>505</v>
      </c>
      <c r="E157" s="133" t="s">
        <v>49</v>
      </c>
      <c r="F157" s="148" t="s">
        <v>496</v>
      </c>
      <c r="G157" s="134"/>
    </row>
    <row r="158" spans="1:7" customFormat="1" ht="12" customHeight="1">
      <c r="A158" s="132" t="s">
        <v>523</v>
      </c>
      <c r="B158" s="133" t="s">
        <v>5</v>
      </c>
      <c r="C158" s="133">
        <v>227</v>
      </c>
      <c r="D158" s="174">
        <v>576</v>
      </c>
      <c r="E158" s="133" t="s">
        <v>49</v>
      </c>
      <c r="F158" s="148" t="s">
        <v>496</v>
      </c>
      <c r="G158" s="134"/>
    </row>
    <row r="159" spans="1:7" customFormat="1" ht="12" customHeight="1">
      <c r="A159" s="132" t="s">
        <v>414</v>
      </c>
      <c r="B159" s="133" t="s">
        <v>5</v>
      </c>
      <c r="C159" s="133">
        <v>228</v>
      </c>
      <c r="D159" s="174">
        <v>205</v>
      </c>
      <c r="E159" s="133" t="s">
        <v>49</v>
      </c>
      <c r="F159" s="148" t="s">
        <v>496</v>
      </c>
      <c r="G159" s="134"/>
    </row>
    <row r="160" spans="1:7" customFormat="1" ht="12" customHeight="1">
      <c r="A160" s="132" t="s">
        <v>510</v>
      </c>
      <c r="B160" s="133" t="s">
        <v>5</v>
      </c>
      <c r="C160" s="133">
        <v>229</v>
      </c>
      <c r="D160" s="174">
        <v>220</v>
      </c>
      <c r="E160" s="133" t="s">
        <v>49</v>
      </c>
      <c r="F160" s="148" t="s">
        <v>496</v>
      </c>
      <c r="G160" s="134"/>
    </row>
    <row r="161" spans="1:7" customFormat="1" ht="12" customHeight="1">
      <c r="A161" s="132" t="s">
        <v>41</v>
      </c>
      <c r="B161" s="133" t="s">
        <v>5</v>
      </c>
      <c r="C161" s="133">
        <v>230</v>
      </c>
      <c r="D161" s="174">
        <v>294</v>
      </c>
      <c r="E161" s="133" t="s">
        <v>49</v>
      </c>
      <c r="F161" s="148" t="s">
        <v>496</v>
      </c>
      <c r="G161" s="134"/>
    </row>
    <row r="162" spans="1:7" customFormat="1" ht="12" customHeight="1">
      <c r="A162" s="135" t="s">
        <v>526</v>
      </c>
      <c r="B162" s="133" t="s">
        <v>5</v>
      </c>
      <c r="C162" s="133">
        <v>231</v>
      </c>
      <c r="D162" s="174">
        <v>792</v>
      </c>
      <c r="E162" s="133" t="s">
        <v>49</v>
      </c>
      <c r="F162" s="148" t="s">
        <v>496</v>
      </c>
      <c r="G162" s="134"/>
    </row>
    <row r="163" spans="1:7" customFormat="1" ht="12" customHeight="1">
      <c r="A163" s="132" t="s">
        <v>53</v>
      </c>
      <c r="B163" s="133" t="s">
        <v>5</v>
      </c>
      <c r="C163" s="133">
        <v>232</v>
      </c>
      <c r="D163" s="174">
        <v>510</v>
      </c>
      <c r="E163" s="133" t="s">
        <v>49</v>
      </c>
      <c r="F163" s="148" t="s">
        <v>9</v>
      </c>
      <c r="G163" s="134"/>
    </row>
    <row r="164" spans="1:7" customFormat="1" ht="12" customHeight="1">
      <c r="A164" s="132" t="s">
        <v>441</v>
      </c>
      <c r="B164" s="133" t="s">
        <v>5</v>
      </c>
      <c r="C164" s="133">
        <v>260</v>
      </c>
      <c r="D164" s="174">
        <v>229</v>
      </c>
      <c r="E164" s="133" t="s">
        <v>64</v>
      </c>
      <c r="F164" s="148" t="s">
        <v>9</v>
      </c>
      <c r="G164" s="134"/>
    </row>
    <row r="165" spans="1:7" customFormat="1" ht="12" customHeight="1">
      <c r="A165" s="132" t="s">
        <v>41</v>
      </c>
      <c r="B165" s="133" t="s">
        <v>5</v>
      </c>
      <c r="C165" s="133">
        <v>261</v>
      </c>
      <c r="D165" s="174">
        <v>21</v>
      </c>
      <c r="E165" s="133" t="s">
        <v>64</v>
      </c>
      <c r="F165" s="148" t="s">
        <v>9</v>
      </c>
      <c r="G165" s="134"/>
    </row>
    <row r="166" spans="1:7" customFormat="1" ht="12" customHeight="1">
      <c r="A166" s="132" t="s">
        <v>430</v>
      </c>
      <c r="B166" s="133" t="s">
        <v>5</v>
      </c>
      <c r="C166" s="133">
        <v>262</v>
      </c>
      <c r="D166" s="174">
        <v>364</v>
      </c>
      <c r="E166" s="133" t="s">
        <v>64</v>
      </c>
      <c r="F166" s="148" t="s">
        <v>9</v>
      </c>
      <c r="G166" s="134"/>
    </row>
    <row r="167" spans="1:7" customFormat="1" ht="12" customHeight="1">
      <c r="A167" s="132" t="s">
        <v>547</v>
      </c>
      <c r="B167" s="133" t="s">
        <v>5</v>
      </c>
      <c r="C167" s="133">
        <v>263</v>
      </c>
      <c r="D167" s="174">
        <v>24</v>
      </c>
      <c r="E167" s="133" t="s">
        <v>64</v>
      </c>
      <c r="F167" s="148" t="s">
        <v>9</v>
      </c>
      <c r="G167" s="134"/>
    </row>
    <row r="168" spans="1:7" customFormat="1" ht="12" customHeight="1">
      <c r="A168" s="132" t="s">
        <v>50</v>
      </c>
      <c r="B168" s="133" t="s">
        <v>5</v>
      </c>
      <c r="C168" s="133">
        <v>264</v>
      </c>
      <c r="D168" s="174">
        <v>50</v>
      </c>
      <c r="E168" s="133" t="s">
        <v>64</v>
      </c>
      <c r="F168" s="148" t="s">
        <v>9</v>
      </c>
      <c r="G168" s="134"/>
    </row>
    <row r="169" spans="1:7" customFormat="1" ht="12" customHeight="1">
      <c r="A169" s="132" t="s">
        <v>41</v>
      </c>
      <c r="B169" s="133" t="s">
        <v>5</v>
      </c>
      <c r="C169" s="133">
        <v>265</v>
      </c>
      <c r="D169" s="174">
        <v>264</v>
      </c>
      <c r="E169" s="133" t="s">
        <v>64</v>
      </c>
      <c r="F169" s="148" t="s">
        <v>9</v>
      </c>
      <c r="G169" s="134"/>
    </row>
    <row r="170" spans="1:7" customFormat="1" ht="12" customHeight="1">
      <c r="A170" s="132" t="s">
        <v>13</v>
      </c>
      <c r="B170" s="133" t="s">
        <v>5</v>
      </c>
      <c r="C170" s="133">
        <v>275</v>
      </c>
      <c r="D170" s="174">
        <v>95</v>
      </c>
      <c r="E170" s="133" t="s">
        <v>64</v>
      </c>
      <c r="F170" s="148" t="s">
        <v>9</v>
      </c>
      <c r="G170" s="134"/>
    </row>
    <row r="171" spans="1:7" customFormat="1" ht="12" customHeight="1">
      <c r="A171" s="132" t="s">
        <v>503</v>
      </c>
      <c r="B171" s="133" t="s">
        <v>5</v>
      </c>
      <c r="C171" s="133">
        <v>276</v>
      </c>
      <c r="D171" s="174">
        <v>230</v>
      </c>
      <c r="E171" s="133" t="s">
        <v>64</v>
      </c>
      <c r="F171" s="148" t="s">
        <v>9</v>
      </c>
      <c r="G171" s="134"/>
    </row>
    <row r="172" spans="1:7" customFormat="1" ht="12" customHeight="1">
      <c r="A172" s="132" t="s">
        <v>520</v>
      </c>
      <c r="B172" s="133" t="s">
        <v>5</v>
      </c>
      <c r="C172" s="133">
        <v>277</v>
      </c>
      <c r="D172" s="174">
        <v>649</v>
      </c>
      <c r="E172" s="133" t="s">
        <v>64</v>
      </c>
      <c r="F172" s="148" t="s">
        <v>9</v>
      </c>
      <c r="G172" s="134"/>
    </row>
    <row r="173" spans="1:7" customFormat="1" ht="12" customHeight="1">
      <c r="A173" s="132" t="s">
        <v>142</v>
      </c>
      <c r="B173" s="133" t="s">
        <v>5</v>
      </c>
      <c r="C173" s="133">
        <v>278</v>
      </c>
      <c r="D173" s="174">
        <v>37</v>
      </c>
      <c r="E173" s="133" t="s">
        <v>64</v>
      </c>
      <c r="F173" s="148" t="s">
        <v>9</v>
      </c>
      <c r="G173" s="134"/>
    </row>
    <row r="174" spans="1:7" customFormat="1" ht="12" customHeight="1">
      <c r="A174" s="132" t="s">
        <v>18</v>
      </c>
      <c r="B174" s="133" t="s">
        <v>5</v>
      </c>
      <c r="C174" s="133">
        <v>279</v>
      </c>
      <c r="D174" s="174">
        <v>40</v>
      </c>
      <c r="E174" s="133" t="s">
        <v>64</v>
      </c>
      <c r="F174" s="148" t="s">
        <v>9</v>
      </c>
      <c r="G174" s="134"/>
    </row>
    <row r="175" spans="1:7" customFormat="1" ht="12" customHeight="1">
      <c r="A175" s="132" t="s">
        <v>577</v>
      </c>
      <c r="B175" s="133" t="s">
        <v>5</v>
      </c>
      <c r="C175" s="133">
        <v>283</v>
      </c>
      <c r="D175" s="174">
        <v>240</v>
      </c>
      <c r="E175" s="133" t="s">
        <v>64</v>
      </c>
      <c r="F175" s="148" t="s">
        <v>9</v>
      </c>
      <c r="G175" s="134"/>
    </row>
    <row r="176" spans="1:7" customFormat="1" ht="12" customHeight="1">
      <c r="A176" s="132" t="s">
        <v>577</v>
      </c>
      <c r="B176" s="133" t="s">
        <v>5</v>
      </c>
      <c r="C176" s="133">
        <v>284</v>
      </c>
      <c r="D176" s="174">
        <v>59</v>
      </c>
      <c r="E176" s="133" t="s">
        <v>64</v>
      </c>
      <c r="F176" s="148" t="s">
        <v>9</v>
      </c>
      <c r="G176" s="134"/>
    </row>
    <row r="177" spans="1:7" customFormat="1" ht="12" customHeight="1">
      <c r="A177" s="132" t="s">
        <v>41</v>
      </c>
      <c r="B177" s="133" t="s">
        <v>5</v>
      </c>
      <c r="C177" s="133">
        <v>285</v>
      </c>
      <c r="D177" s="174">
        <v>123</v>
      </c>
      <c r="E177" s="133" t="s">
        <v>64</v>
      </c>
      <c r="F177" s="148" t="s">
        <v>9</v>
      </c>
      <c r="G177" s="134"/>
    </row>
    <row r="178" spans="1:7" customFormat="1" ht="12" customHeight="1">
      <c r="A178" s="132" t="s">
        <v>577</v>
      </c>
      <c r="B178" s="133" t="s">
        <v>5</v>
      </c>
      <c r="C178" s="133">
        <v>286</v>
      </c>
      <c r="D178" s="174">
        <v>412</v>
      </c>
      <c r="E178" s="133" t="s">
        <v>64</v>
      </c>
      <c r="F178" s="148" t="s">
        <v>9</v>
      </c>
      <c r="G178" s="134"/>
    </row>
    <row r="179" spans="1:7" customFormat="1" ht="12" customHeight="1">
      <c r="A179" s="132" t="s">
        <v>16</v>
      </c>
      <c r="B179" s="133" t="s">
        <v>5</v>
      </c>
      <c r="C179" s="133">
        <v>287</v>
      </c>
      <c r="D179" s="174">
        <v>232</v>
      </c>
      <c r="E179" s="133" t="s">
        <v>64</v>
      </c>
      <c r="F179" s="148" t="s">
        <v>9</v>
      </c>
      <c r="G179" s="134"/>
    </row>
    <row r="180" spans="1:7" customFormat="1" ht="12" customHeight="1">
      <c r="A180" s="132" t="s">
        <v>13</v>
      </c>
      <c r="B180" s="133" t="s">
        <v>5</v>
      </c>
      <c r="C180" s="133">
        <v>288</v>
      </c>
      <c r="D180" s="174">
        <v>52</v>
      </c>
      <c r="E180" s="133" t="s">
        <v>64</v>
      </c>
      <c r="F180" s="148" t="s">
        <v>9</v>
      </c>
      <c r="G180" s="134"/>
    </row>
    <row r="181" spans="1:7" customFormat="1" ht="12" customHeight="1">
      <c r="A181" s="132" t="s">
        <v>577</v>
      </c>
      <c r="B181" s="133" t="s">
        <v>5</v>
      </c>
      <c r="C181" s="133">
        <v>289</v>
      </c>
      <c r="D181" s="174">
        <v>27</v>
      </c>
      <c r="E181" s="133" t="s">
        <v>64</v>
      </c>
      <c r="F181" s="148" t="s">
        <v>9</v>
      </c>
      <c r="G181" s="134"/>
    </row>
    <row r="182" spans="1:7" customFormat="1" ht="12" customHeight="1">
      <c r="A182" s="132" t="s">
        <v>503</v>
      </c>
      <c r="B182" s="133" t="s">
        <v>5</v>
      </c>
      <c r="C182" s="133">
        <v>290</v>
      </c>
      <c r="D182" s="174">
        <v>36</v>
      </c>
      <c r="E182" s="133" t="s">
        <v>64</v>
      </c>
      <c r="F182" s="148" t="s">
        <v>9</v>
      </c>
      <c r="G182" s="134"/>
    </row>
    <row r="183" spans="1:7" customFormat="1" ht="12" customHeight="1">
      <c r="A183" s="132" t="s">
        <v>41</v>
      </c>
      <c r="B183" s="133" t="s">
        <v>5</v>
      </c>
      <c r="C183" s="133">
        <v>291</v>
      </c>
      <c r="D183" s="174">
        <v>48</v>
      </c>
      <c r="E183" s="133" t="s">
        <v>64</v>
      </c>
      <c r="F183" s="148" t="s">
        <v>9</v>
      </c>
      <c r="G183" s="134"/>
    </row>
    <row r="184" spans="1:7" customFormat="1" ht="12" customHeight="1">
      <c r="A184" s="132" t="s">
        <v>547</v>
      </c>
      <c r="B184" s="133" t="s">
        <v>5</v>
      </c>
      <c r="C184" s="133">
        <v>292</v>
      </c>
      <c r="D184" s="174">
        <v>35</v>
      </c>
      <c r="E184" s="133" t="s">
        <v>64</v>
      </c>
      <c r="F184" s="148" t="s">
        <v>9</v>
      </c>
      <c r="G184" s="134"/>
    </row>
    <row r="185" spans="1:7" customFormat="1" ht="12" customHeight="1">
      <c r="A185" s="132" t="s">
        <v>576</v>
      </c>
      <c r="B185" s="133" t="s">
        <v>5</v>
      </c>
      <c r="C185" s="133">
        <v>293</v>
      </c>
      <c r="D185" s="174">
        <v>78</v>
      </c>
      <c r="E185" s="133" t="s">
        <v>64</v>
      </c>
      <c r="F185" s="148" t="s">
        <v>9</v>
      </c>
      <c r="G185" s="134"/>
    </row>
    <row r="186" spans="1:7" customFormat="1" ht="12" customHeight="1">
      <c r="A186" s="135" t="s">
        <v>526</v>
      </c>
      <c r="B186" s="133" t="s">
        <v>5</v>
      </c>
      <c r="C186" s="133">
        <v>294</v>
      </c>
      <c r="D186" s="174">
        <v>20</v>
      </c>
      <c r="E186" s="133" t="s">
        <v>64</v>
      </c>
      <c r="F186" s="148" t="s">
        <v>9</v>
      </c>
      <c r="G186" s="134"/>
    </row>
    <row r="187" spans="1:7" customFormat="1" ht="12" customHeight="1">
      <c r="A187" s="132" t="s">
        <v>430</v>
      </c>
      <c r="B187" s="133" t="s">
        <v>5</v>
      </c>
      <c r="C187" s="133">
        <v>295</v>
      </c>
      <c r="D187" s="174">
        <v>110</v>
      </c>
      <c r="E187" s="133" t="s">
        <v>67</v>
      </c>
      <c r="F187" s="148" t="s">
        <v>496</v>
      </c>
      <c r="G187" s="134"/>
    </row>
    <row r="188" spans="1:7" customFormat="1" ht="12" customHeight="1">
      <c r="A188" s="132" t="s">
        <v>41</v>
      </c>
      <c r="B188" s="133" t="s">
        <v>5</v>
      </c>
      <c r="C188" s="133">
        <v>296</v>
      </c>
      <c r="D188" s="174">
        <v>126</v>
      </c>
      <c r="E188" s="133" t="s">
        <v>67</v>
      </c>
      <c r="F188" s="148" t="s">
        <v>496</v>
      </c>
      <c r="G188" s="134"/>
    </row>
    <row r="189" spans="1:7" customFormat="1" ht="12" customHeight="1">
      <c r="A189" s="132" t="s">
        <v>404</v>
      </c>
      <c r="B189" s="133" t="s">
        <v>5</v>
      </c>
      <c r="C189" s="133">
        <v>297</v>
      </c>
      <c r="D189" s="174">
        <v>158</v>
      </c>
      <c r="E189" s="133" t="s">
        <v>67</v>
      </c>
      <c r="F189" s="148" t="s">
        <v>496</v>
      </c>
      <c r="G189" s="134"/>
    </row>
    <row r="190" spans="1:7" customFormat="1" ht="12" customHeight="1">
      <c r="A190" s="132" t="s">
        <v>576</v>
      </c>
      <c r="B190" s="133" t="s">
        <v>5</v>
      </c>
      <c r="C190" s="133">
        <v>298</v>
      </c>
      <c r="D190" s="174">
        <v>255</v>
      </c>
      <c r="E190" s="133" t="s">
        <v>67</v>
      </c>
      <c r="F190" s="148" t="s">
        <v>496</v>
      </c>
      <c r="G190" s="134"/>
    </row>
    <row r="191" spans="1:7" customFormat="1" ht="12" customHeight="1">
      <c r="A191" s="132" t="s">
        <v>426</v>
      </c>
      <c r="B191" s="133" t="s">
        <v>5</v>
      </c>
      <c r="C191" s="133">
        <v>299</v>
      </c>
      <c r="D191" s="174">
        <v>326</v>
      </c>
      <c r="E191" s="133" t="s">
        <v>67</v>
      </c>
      <c r="F191" s="148" t="s">
        <v>496</v>
      </c>
      <c r="G191" s="134"/>
    </row>
    <row r="192" spans="1:7" customFormat="1" ht="12" customHeight="1">
      <c r="A192" s="132" t="s">
        <v>404</v>
      </c>
      <c r="B192" s="133" t="s">
        <v>5</v>
      </c>
      <c r="C192" s="133">
        <v>300</v>
      </c>
      <c r="D192" s="174">
        <v>400</v>
      </c>
      <c r="E192" s="133" t="s">
        <v>67</v>
      </c>
      <c r="F192" s="148" t="s">
        <v>496</v>
      </c>
      <c r="G192" s="134"/>
    </row>
    <row r="193" spans="1:7" customFormat="1" ht="12" customHeight="1">
      <c r="A193" s="132" t="s">
        <v>41</v>
      </c>
      <c r="B193" s="133" t="s">
        <v>5</v>
      </c>
      <c r="C193" s="133">
        <v>301</v>
      </c>
      <c r="D193" s="174">
        <v>130</v>
      </c>
      <c r="E193" s="133" t="s">
        <v>67</v>
      </c>
      <c r="F193" s="148" t="s">
        <v>9</v>
      </c>
      <c r="G193" s="134"/>
    </row>
    <row r="194" spans="1:7" customFormat="1" ht="12" customHeight="1">
      <c r="A194" s="132" t="s">
        <v>41</v>
      </c>
      <c r="B194" s="133" t="s">
        <v>5</v>
      </c>
      <c r="C194" s="133">
        <v>302</v>
      </c>
      <c r="D194" s="174">
        <v>128</v>
      </c>
      <c r="E194" s="133" t="s">
        <v>67</v>
      </c>
      <c r="F194" s="148" t="s">
        <v>9</v>
      </c>
      <c r="G194" s="134"/>
    </row>
    <row r="195" spans="1:7" customFormat="1" ht="12" customHeight="1">
      <c r="A195" s="132" t="s">
        <v>41</v>
      </c>
      <c r="B195" s="133" t="s">
        <v>5</v>
      </c>
      <c r="C195" s="133">
        <v>303</v>
      </c>
      <c r="D195" s="174">
        <v>218</v>
      </c>
      <c r="E195" s="133" t="s">
        <v>67</v>
      </c>
      <c r="F195" s="148" t="s">
        <v>9</v>
      </c>
      <c r="G195" s="134"/>
    </row>
    <row r="196" spans="1:7" customFormat="1" ht="12" customHeight="1">
      <c r="A196" s="132" t="s">
        <v>16</v>
      </c>
      <c r="B196" s="133" t="s">
        <v>5</v>
      </c>
      <c r="C196" s="133">
        <v>304</v>
      </c>
      <c r="D196" s="174">
        <v>137</v>
      </c>
      <c r="E196" s="133" t="s">
        <v>67</v>
      </c>
      <c r="F196" s="148" t="s">
        <v>9</v>
      </c>
      <c r="G196" s="134"/>
    </row>
    <row r="197" spans="1:7" customFormat="1" ht="12" customHeight="1">
      <c r="A197" s="132" t="s">
        <v>430</v>
      </c>
      <c r="B197" s="133" t="s">
        <v>5</v>
      </c>
      <c r="C197" s="133">
        <v>305</v>
      </c>
      <c r="D197" s="174">
        <v>137</v>
      </c>
      <c r="E197" s="133" t="s">
        <v>67</v>
      </c>
      <c r="F197" s="148" t="s">
        <v>9</v>
      </c>
      <c r="G197" s="134"/>
    </row>
    <row r="198" spans="1:7" customFormat="1" ht="12" customHeight="1">
      <c r="A198" s="132" t="s">
        <v>24</v>
      </c>
      <c r="B198" s="133" t="s">
        <v>5</v>
      </c>
      <c r="C198" s="133">
        <v>306</v>
      </c>
      <c r="D198" s="174">
        <v>138</v>
      </c>
      <c r="E198" s="133" t="s">
        <v>67</v>
      </c>
      <c r="F198" s="148" t="s">
        <v>496</v>
      </c>
      <c r="G198" s="134"/>
    </row>
    <row r="199" spans="1:7" customFormat="1" ht="12" customHeight="1">
      <c r="A199" s="132" t="s">
        <v>510</v>
      </c>
      <c r="B199" s="133" t="s">
        <v>5</v>
      </c>
      <c r="C199" s="133">
        <v>307</v>
      </c>
      <c r="D199" s="174">
        <v>316</v>
      </c>
      <c r="E199" s="133" t="s">
        <v>67</v>
      </c>
      <c r="F199" s="148" t="s">
        <v>496</v>
      </c>
      <c r="G199" s="134"/>
    </row>
    <row r="200" spans="1:7" customFormat="1" ht="12" customHeight="1">
      <c r="A200" s="132" t="s">
        <v>41</v>
      </c>
      <c r="B200" s="133" t="s">
        <v>5</v>
      </c>
      <c r="C200" s="133">
        <v>308</v>
      </c>
      <c r="D200" s="174">
        <v>323</v>
      </c>
      <c r="E200" s="133" t="s">
        <v>67</v>
      </c>
      <c r="F200" s="148" t="s">
        <v>496</v>
      </c>
      <c r="G200" s="134"/>
    </row>
    <row r="201" spans="1:7" customFormat="1" ht="12" customHeight="1">
      <c r="A201" s="132" t="s">
        <v>411</v>
      </c>
      <c r="B201" s="133" t="s">
        <v>5</v>
      </c>
      <c r="C201" s="133">
        <v>309</v>
      </c>
      <c r="D201" s="174">
        <v>297</v>
      </c>
      <c r="E201" s="133" t="s">
        <v>67</v>
      </c>
      <c r="F201" s="148" t="s">
        <v>496</v>
      </c>
      <c r="G201" s="134"/>
    </row>
    <row r="202" spans="1:7" customFormat="1" ht="12" customHeight="1">
      <c r="A202" s="132" t="s">
        <v>45</v>
      </c>
      <c r="B202" s="133" t="s">
        <v>5</v>
      </c>
      <c r="C202" s="133">
        <v>310</v>
      </c>
      <c r="D202" s="174">
        <v>122</v>
      </c>
      <c r="E202" s="133" t="s">
        <v>67</v>
      </c>
      <c r="F202" s="148" t="s">
        <v>9</v>
      </c>
      <c r="G202" s="134"/>
    </row>
    <row r="203" spans="1:7" customFormat="1" ht="12" customHeight="1">
      <c r="A203" s="132" t="s">
        <v>410</v>
      </c>
      <c r="B203" s="133" t="s">
        <v>5</v>
      </c>
      <c r="C203" s="133">
        <v>311</v>
      </c>
      <c r="D203" s="174">
        <v>163</v>
      </c>
      <c r="E203" s="133" t="s">
        <v>67</v>
      </c>
      <c r="F203" s="148" t="s">
        <v>9</v>
      </c>
      <c r="G203" s="134"/>
    </row>
    <row r="204" spans="1:7" customFormat="1" ht="12" customHeight="1">
      <c r="A204" s="132" t="s">
        <v>404</v>
      </c>
      <c r="B204" s="133" t="s">
        <v>5</v>
      </c>
      <c r="C204" s="133">
        <v>312</v>
      </c>
      <c r="D204" s="174">
        <v>133</v>
      </c>
      <c r="E204" s="133" t="s">
        <v>67</v>
      </c>
      <c r="F204" s="148" t="s">
        <v>9</v>
      </c>
      <c r="G204" s="134"/>
    </row>
    <row r="205" spans="1:7" customFormat="1" ht="12" customHeight="1">
      <c r="A205" s="132" t="s">
        <v>70</v>
      </c>
      <c r="B205" s="133" t="s">
        <v>5</v>
      </c>
      <c r="C205" s="133">
        <v>313</v>
      </c>
      <c r="D205" s="174">
        <v>133</v>
      </c>
      <c r="E205" s="133" t="s">
        <v>67</v>
      </c>
      <c r="F205" s="148" t="s">
        <v>9</v>
      </c>
      <c r="G205" s="134"/>
    </row>
    <row r="206" spans="1:7" customFormat="1" ht="12" customHeight="1">
      <c r="A206" s="132" t="s">
        <v>411</v>
      </c>
      <c r="B206" s="133" t="s">
        <v>5</v>
      </c>
      <c r="C206" s="133">
        <v>314</v>
      </c>
      <c r="D206" s="174">
        <v>110</v>
      </c>
      <c r="E206" s="133" t="s">
        <v>67</v>
      </c>
      <c r="F206" s="148" t="s">
        <v>9</v>
      </c>
      <c r="G206" s="134"/>
    </row>
    <row r="207" spans="1:7" customFormat="1" ht="12" customHeight="1">
      <c r="A207" s="132" t="s">
        <v>414</v>
      </c>
      <c r="B207" s="133" t="s">
        <v>5</v>
      </c>
      <c r="C207" s="133">
        <v>315</v>
      </c>
      <c r="D207" s="174">
        <v>200</v>
      </c>
      <c r="E207" s="133" t="s">
        <v>67</v>
      </c>
      <c r="F207" s="148" t="s">
        <v>9</v>
      </c>
      <c r="G207" s="134"/>
    </row>
    <row r="208" spans="1:7" customFormat="1" ht="12" customHeight="1">
      <c r="A208" s="132" t="s">
        <v>411</v>
      </c>
      <c r="B208" s="133" t="s">
        <v>5</v>
      </c>
      <c r="C208" s="133">
        <v>316</v>
      </c>
      <c r="D208" s="174">
        <v>92</v>
      </c>
      <c r="E208" s="133" t="s">
        <v>67</v>
      </c>
      <c r="F208" s="148" t="s">
        <v>9</v>
      </c>
      <c r="G208" s="134"/>
    </row>
    <row r="209" spans="1:7" customFormat="1" ht="12" customHeight="1">
      <c r="A209" s="132" t="s">
        <v>523</v>
      </c>
      <c r="B209" s="133" t="s">
        <v>5</v>
      </c>
      <c r="C209" s="133">
        <v>317</v>
      </c>
      <c r="D209" s="174">
        <v>661</v>
      </c>
      <c r="E209" s="133" t="s">
        <v>67</v>
      </c>
      <c r="F209" s="148" t="s">
        <v>9</v>
      </c>
      <c r="G209" s="134"/>
    </row>
    <row r="210" spans="1:7" customFormat="1" ht="12" customHeight="1">
      <c r="A210" s="132" t="s">
        <v>41</v>
      </c>
      <c r="B210" s="133" t="s">
        <v>5</v>
      </c>
      <c r="C210" s="133">
        <v>318</v>
      </c>
      <c r="D210" s="174">
        <v>106</v>
      </c>
      <c r="E210" s="133" t="s">
        <v>67</v>
      </c>
      <c r="F210" s="148" t="s">
        <v>9</v>
      </c>
      <c r="G210" s="134"/>
    </row>
    <row r="211" spans="1:7" customFormat="1" ht="12" customHeight="1">
      <c r="A211" s="132" t="s">
        <v>41</v>
      </c>
      <c r="B211" s="133" t="s">
        <v>5</v>
      </c>
      <c r="C211" s="133">
        <v>319</v>
      </c>
      <c r="D211" s="174">
        <v>162</v>
      </c>
      <c r="E211" s="133" t="s">
        <v>67</v>
      </c>
      <c r="F211" s="148" t="s">
        <v>9</v>
      </c>
      <c r="G211" s="134"/>
    </row>
    <row r="212" spans="1:7" customFormat="1" ht="12" customHeight="1">
      <c r="A212" s="132" t="s">
        <v>41</v>
      </c>
      <c r="B212" s="133" t="s">
        <v>5</v>
      </c>
      <c r="C212" s="133">
        <v>320</v>
      </c>
      <c r="D212" s="174">
        <v>141</v>
      </c>
      <c r="E212" s="133" t="s">
        <v>67</v>
      </c>
      <c r="F212" s="148" t="s">
        <v>496</v>
      </c>
      <c r="G212" s="134"/>
    </row>
    <row r="213" spans="1:7" customFormat="1" ht="12" customHeight="1">
      <c r="A213" s="135" t="s">
        <v>406</v>
      </c>
      <c r="B213" s="133" t="s">
        <v>5</v>
      </c>
      <c r="C213" s="133">
        <v>321</v>
      </c>
      <c r="D213" s="174">
        <v>156</v>
      </c>
      <c r="E213" s="133" t="s">
        <v>67</v>
      </c>
      <c r="F213" s="148" t="s">
        <v>496</v>
      </c>
      <c r="G213" s="134"/>
    </row>
    <row r="214" spans="1:7" customFormat="1" ht="12" customHeight="1">
      <c r="A214" s="132" t="s">
        <v>503</v>
      </c>
      <c r="B214" s="133" t="s">
        <v>5</v>
      </c>
      <c r="C214" s="133">
        <v>322</v>
      </c>
      <c r="D214" s="174">
        <v>357</v>
      </c>
      <c r="E214" s="133" t="s">
        <v>67</v>
      </c>
      <c r="F214" s="148" t="s">
        <v>496</v>
      </c>
      <c r="G214" s="134"/>
    </row>
    <row r="215" spans="1:7" customFormat="1" ht="12" customHeight="1">
      <c r="A215" s="132" t="s">
        <v>503</v>
      </c>
      <c r="B215" s="133" t="s">
        <v>5</v>
      </c>
      <c r="C215" s="133">
        <v>323</v>
      </c>
      <c r="D215" s="174">
        <v>223</v>
      </c>
      <c r="E215" s="133" t="s">
        <v>67</v>
      </c>
      <c r="F215" s="148" t="s">
        <v>9</v>
      </c>
      <c r="G215" s="134"/>
    </row>
    <row r="216" spans="1:7" customFormat="1" ht="12" customHeight="1">
      <c r="A216" s="132" t="s">
        <v>410</v>
      </c>
      <c r="B216" s="133" t="s">
        <v>5</v>
      </c>
      <c r="C216" s="133">
        <v>324</v>
      </c>
      <c r="D216" s="174">
        <v>224</v>
      </c>
      <c r="E216" s="133" t="s">
        <v>67</v>
      </c>
      <c r="F216" s="148" t="s">
        <v>9</v>
      </c>
      <c r="G216" s="134"/>
    </row>
    <row r="217" spans="1:7" customFormat="1" ht="12" customHeight="1">
      <c r="A217" s="132" t="s">
        <v>41</v>
      </c>
      <c r="B217" s="133" t="s">
        <v>5</v>
      </c>
      <c r="C217" s="133">
        <v>325</v>
      </c>
      <c r="D217" s="174">
        <v>580</v>
      </c>
      <c r="E217" s="133" t="s">
        <v>67</v>
      </c>
      <c r="F217" s="148" t="s">
        <v>496</v>
      </c>
      <c r="G217" s="134"/>
    </row>
    <row r="218" spans="1:7" customFormat="1" ht="12" customHeight="1">
      <c r="A218" s="132" t="s">
        <v>511</v>
      </c>
      <c r="B218" s="133" t="s">
        <v>5</v>
      </c>
      <c r="C218" s="133">
        <v>326</v>
      </c>
      <c r="D218" s="174">
        <v>595</v>
      </c>
      <c r="E218" s="133" t="s">
        <v>67</v>
      </c>
      <c r="F218" s="148" t="s">
        <v>496</v>
      </c>
      <c r="G218" s="134"/>
    </row>
    <row r="219" spans="1:7" customFormat="1" ht="12" customHeight="1">
      <c r="A219" s="135" t="s">
        <v>433</v>
      </c>
      <c r="B219" s="133" t="s">
        <v>5</v>
      </c>
      <c r="C219" s="133">
        <v>327</v>
      </c>
      <c r="D219" s="174">
        <v>247</v>
      </c>
      <c r="E219" s="133" t="s">
        <v>67</v>
      </c>
      <c r="F219" s="148" t="s">
        <v>496</v>
      </c>
      <c r="G219" s="134"/>
    </row>
    <row r="220" spans="1:7" customFormat="1" ht="12" customHeight="1">
      <c r="A220" s="132" t="s">
        <v>435</v>
      </c>
      <c r="B220" s="133" t="s">
        <v>5</v>
      </c>
      <c r="C220" s="133">
        <v>328</v>
      </c>
      <c r="D220" s="174">
        <v>239</v>
      </c>
      <c r="E220" s="133" t="s">
        <v>67</v>
      </c>
      <c r="F220" s="148" t="s">
        <v>9</v>
      </c>
      <c r="G220" s="134"/>
    </row>
    <row r="221" spans="1:7" customFormat="1" ht="12" customHeight="1">
      <c r="A221" s="132" t="s">
        <v>435</v>
      </c>
      <c r="B221" s="133" t="s">
        <v>5</v>
      </c>
      <c r="C221" s="133">
        <v>329</v>
      </c>
      <c r="D221" s="174">
        <v>235</v>
      </c>
      <c r="E221" s="133" t="s">
        <v>67</v>
      </c>
      <c r="F221" s="148" t="s">
        <v>496</v>
      </c>
      <c r="G221" s="134"/>
    </row>
    <row r="222" spans="1:7" customFormat="1" ht="12" customHeight="1">
      <c r="A222" s="132" t="s">
        <v>524</v>
      </c>
      <c r="B222" s="133" t="s">
        <v>5</v>
      </c>
      <c r="C222" s="133">
        <v>330</v>
      </c>
      <c r="D222" s="174">
        <v>209</v>
      </c>
      <c r="E222" s="133" t="s">
        <v>67</v>
      </c>
      <c r="F222" s="148" t="s">
        <v>9</v>
      </c>
      <c r="G222" s="134"/>
    </row>
    <row r="223" spans="1:7" customFormat="1" ht="12" customHeight="1">
      <c r="A223" s="132" t="s">
        <v>524</v>
      </c>
      <c r="B223" s="133" t="s">
        <v>5</v>
      </c>
      <c r="C223" s="133">
        <v>331</v>
      </c>
      <c r="D223" s="174">
        <v>361</v>
      </c>
      <c r="E223" s="133" t="s">
        <v>67</v>
      </c>
      <c r="F223" s="148" t="s">
        <v>496</v>
      </c>
      <c r="G223" s="134"/>
    </row>
    <row r="224" spans="1:7" customFormat="1" ht="12" customHeight="1">
      <c r="A224" s="132" t="s">
        <v>417</v>
      </c>
      <c r="B224" s="133" t="s">
        <v>5</v>
      </c>
      <c r="C224" s="133">
        <v>332</v>
      </c>
      <c r="D224" s="174">
        <v>194</v>
      </c>
      <c r="E224" s="133" t="s">
        <v>67</v>
      </c>
      <c r="F224" s="148" t="s">
        <v>496</v>
      </c>
      <c r="G224" s="134"/>
    </row>
    <row r="225" spans="1:7" customFormat="1" ht="12" customHeight="1">
      <c r="A225" s="132" t="s">
        <v>73</v>
      </c>
      <c r="B225" s="133" t="s">
        <v>5</v>
      </c>
      <c r="C225" s="133">
        <v>333</v>
      </c>
      <c r="D225" s="174">
        <v>110</v>
      </c>
      <c r="E225" s="133" t="s">
        <v>67</v>
      </c>
      <c r="F225" s="148" t="s">
        <v>496</v>
      </c>
      <c r="G225" s="134"/>
    </row>
    <row r="226" spans="1:7" customFormat="1" ht="12" customHeight="1">
      <c r="A226" s="132" t="s">
        <v>74</v>
      </c>
      <c r="B226" s="133" t="s">
        <v>5</v>
      </c>
      <c r="C226" s="133">
        <v>334</v>
      </c>
      <c r="D226" s="174">
        <v>112</v>
      </c>
      <c r="E226" s="133" t="s">
        <v>67</v>
      </c>
      <c r="F226" s="148" t="s">
        <v>496</v>
      </c>
      <c r="G226" s="134"/>
    </row>
    <row r="227" spans="1:7" customFormat="1" ht="12" customHeight="1">
      <c r="A227" s="132" t="s">
        <v>41</v>
      </c>
      <c r="B227" s="133" t="s">
        <v>5</v>
      </c>
      <c r="C227" s="133">
        <v>335</v>
      </c>
      <c r="D227" s="174">
        <v>280</v>
      </c>
      <c r="E227" s="133" t="s">
        <v>67</v>
      </c>
      <c r="F227" s="148" t="s">
        <v>496</v>
      </c>
      <c r="G227" s="134"/>
    </row>
    <row r="228" spans="1:7" customFormat="1" ht="12" customHeight="1">
      <c r="A228" s="135" t="s">
        <v>433</v>
      </c>
      <c r="B228" s="133" t="s">
        <v>5</v>
      </c>
      <c r="C228" s="133">
        <v>336</v>
      </c>
      <c r="D228" s="174">
        <v>294</v>
      </c>
      <c r="E228" s="133" t="s">
        <v>67</v>
      </c>
      <c r="F228" s="148" t="s">
        <v>496</v>
      </c>
      <c r="G228" s="134"/>
    </row>
    <row r="229" spans="1:7" customFormat="1" ht="12" customHeight="1">
      <c r="A229" s="107" t="s">
        <v>540</v>
      </c>
      <c r="B229" s="133" t="s">
        <v>5</v>
      </c>
      <c r="C229" s="133">
        <v>337</v>
      </c>
      <c r="D229" s="174">
        <v>392</v>
      </c>
      <c r="E229" s="133" t="s">
        <v>67</v>
      </c>
      <c r="F229" s="148" t="s">
        <v>496</v>
      </c>
      <c r="G229" s="134"/>
    </row>
    <row r="230" spans="1:7" customFormat="1" ht="12" customHeight="1">
      <c r="A230" s="132" t="s">
        <v>505</v>
      </c>
      <c r="B230" s="133" t="s">
        <v>5</v>
      </c>
      <c r="C230" s="133">
        <v>338</v>
      </c>
      <c r="D230" s="174">
        <v>393</v>
      </c>
      <c r="E230" s="133" t="s">
        <v>67</v>
      </c>
      <c r="F230" s="148" t="s">
        <v>496</v>
      </c>
      <c r="G230" s="134"/>
    </row>
    <row r="231" spans="1:7" customFormat="1" ht="12" customHeight="1">
      <c r="A231" s="132" t="s">
        <v>505</v>
      </c>
      <c r="B231" s="133" t="s">
        <v>5</v>
      </c>
      <c r="C231" s="133">
        <v>339</v>
      </c>
      <c r="D231" s="174">
        <v>258</v>
      </c>
      <c r="E231" s="133" t="s">
        <v>67</v>
      </c>
      <c r="F231" s="148" t="s">
        <v>496</v>
      </c>
      <c r="G231" s="134"/>
    </row>
    <row r="232" spans="1:7" customFormat="1" ht="12" customHeight="1">
      <c r="A232" s="132" t="s">
        <v>34</v>
      </c>
      <c r="B232" s="133" t="s">
        <v>5</v>
      </c>
      <c r="C232" s="133">
        <v>340</v>
      </c>
      <c r="D232" s="174">
        <v>155</v>
      </c>
      <c r="E232" s="133" t="s">
        <v>67</v>
      </c>
      <c r="F232" s="148" t="s">
        <v>496</v>
      </c>
      <c r="G232" s="134"/>
    </row>
    <row r="233" spans="1:7" customFormat="1" ht="12" customHeight="1">
      <c r="A233" s="132" t="s">
        <v>76</v>
      </c>
      <c r="B233" s="133" t="s">
        <v>5</v>
      </c>
      <c r="C233" s="133">
        <v>341</v>
      </c>
      <c r="D233" s="174">
        <v>332</v>
      </c>
      <c r="E233" s="133" t="s">
        <v>67</v>
      </c>
      <c r="F233" s="148" t="s">
        <v>496</v>
      </c>
      <c r="G233" s="134"/>
    </row>
    <row r="234" spans="1:7" customFormat="1" ht="12" customHeight="1">
      <c r="A234" s="132" t="s">
        <v>430</v>
      </c>
      <c r="B234" s="133" t="s">
        <v>5</v>
      </c>
      <c r="C234" s="133">
        <v>342</v>
      </c>
      <c r="D234" s="174">
        <v>76</v>
      </c>
      <c r="E234" s="133" t="s">
        <v>67</v>
      </c>
      <c r="F234" s="148" t="s">
        <v>496</v>
      </c>
      <c r="G234" s="134"/>
    </row>
    <row r="235" spans="1:7" customFormat="1" ht="12" customHeight="1">
      <c r="A235" s="132" t="s">
        <v>45</v>
      </c>
      <c r="B235" s="133" t="s">
        <v>5</v>
      </c>
      <c r="C235" s="133">
        <v>343</v>
      </c>
      <c r="D235" s="174">
        <v>140</v>
      </c>
      <c r="E235" s="133" t="s">
        <v>67</v>
      </c>
      <c r="F235" s="148" t="s">
        <v>496</v>
      </c>
      <c r="G235" s="134"/>
    </row>
    <row r="236" spans="1:7" customFormat="1" ht="12" customHeight="1">
      <c r="A236" s="132" t="s">
        <v>480</v>
      </c>
      <c r="B236" s="133" t="s">
        <v>5</v>
      </c>
      <c r="C236" s="133">
        <v>344</v>
      </c>
      <c r="D236" s="174">
        <v>1126</v>
      </c>
      <c r="E236" s="133" t="s">
        <v>67</v>
      </c>
      <c r="F236" s="148" t="s">
        <v>496</v>
      </c>
      <c r="G236" s="134"/>
    </row>
    <row r="237" spans="1:7" customFormat="1" ht="12" customHeight="1">
      <c r="A237" s="132" t="s">
        <v>76</v>
      </c>
      <c r="B237" s="133" t="s">
        <v>5</v>
      </c>
      <c r="C237" s="133">
        <v>345</v>
      </c>
      <c r="D237" s="174">
        <v>346</v>
      </c>
      <c r="E237" s="133" t="s">
        <v>67</v>
      </c>
      <c r="F237" s="148" t="s">
        <v>9</v>
      </c>
      <c r="G237" s="134"/>
    </row>
    <row r="238" spans="1:7" customFormat="1" ht="12" customHeight="1">
      <c r="A238" s="132" t="s">
        <v>76</v>
      </c>
      <c r="B238" s="133" t="s">
        <v>5</v>
      </c>
      <c r="C238" s="133">
        <v>346</v>
      </c>
      <c r="D238" s="174">
        <v>255</v>
      </c>
      <c r="E238" s="133" t="s">
        <v>67</v>
      </c>
      <c r="F238" s="148" t="s">
        <v>9</v>
      </c>
      <c r="G238" s="134"/>
    </row>
    <row r="239" spans="1:7" customFormat="1" ht="12" customHeight="1">
      <c r="A239" s="132" t="s">
        <v>37</v>
      </c>
      <c r="B239" s="133" t="s">
        <v>5</v>
      </c>
      <c r="C239" s="133">
        <v>347</v>
      </c>
      <c r="D239" s="174">
        <v>255</v>
      </c>
      <c r="E239" s="133" t="s">
        <v>67</v>
      </c>
      <c r="F239" s="148" t="s">
        <v>9</v>
      </c>
      <c r="G239" s="134"/>
    </row>
    <row r="240" spans="1:7" customFormat="1" ht="12" customHeight="1">
      <c r="A240" s="107" t="str">
        <f>INDEX(Liste_Proprios,80,1)</f>
        <v>Vivet Christian</v>
      </c>
      <c r="B240" s="133" t="s">
        <v>5</v>
      </c>
      <c r="C240" s="133">
        <v>367</v>
      </c>
      <c r="D240" s="174">
        <v>157</v>
      </c>
      <c r="E240" s="133" t="s">
        <v>78</v>
      </c>
      <c r="F240" s="148" t="s">
        <v>9</v>
      </c>
      <c r="G240" s="134"/>
    </row>
    <row r="241" spans="1:7" customFormat="1" ht="12" customHeight="1">
      <c r="A241" s="112" t="s">
        <v>457</v>
      </c>
      <c r="B241" s="133" t="s">
        <v>5</v>
      </c>
      <c r="C241" s="133">
        <v>368</v>
      </c>
      <c r="D241" s="174">
        <v>101</v>
      </c>
      <c r="E241" s="133" t="s">
        <v>78</v>
      </c>
      <c r="F241" s="148" t="s">
        <v>9</v>
      </c>
      <c r="G241" s="134"/>
    </row>
    <row r="242" spans="1:7" customFormat="1" ht="12" customHeight="1">
      <c r="A242" s="110" t="str">
        <f>INDEX(Liste_Proprios,31,1)</f>
        <v>Forat Pierre</v>
      </c>
      <c r="B242" s="133" t="s">
        <v>5</v>
      </c>
      <c r="C242" s="133">
        <v>369</v>
      </c>
      <c r="D242" s="174">
        <v>456</v>
      </c>
      <c r="E242" s="133" t="s">
        <v>78</v>
      </c>
      <c r="F242" s="148" t="s">
        <v>542</v>
      </c>
      <c r="G242" s="134"/>
    </row>
    <row r="243" spans="1:7" customFormat="1" ht="12" customHeight="1">
      <c r="A243" s="132" t="s">
        <v>435</v>
      </c>
      <c r="B243" s="133" t="s">
        <v>5</v>
      </c>
      <c r="C243" s="133">
        <v>370</v>
      </c>
      <c r="D243" s="174">
        <v>125</v>
      </c>
      <c r="E243" s="133" t="s">
        <v>78</v>
      </c>
      <c r="F243" s="148" t="s">
        <v>496</v>
      </c>
      <c r="G243" s="134"/>
    </row>
    <row r="244" spans="1:7" customFormat="1" ht="12" customHeight="1">
      <c r="A244" s="132" t="s">
        <v>511</v>
      </c>
      <c r="B244" s="133" t="s">
        <v>5</v>
      </c>
      <c r="C244" s="133">
        <v>371</v>
      </c>
      <c r="D244" s="174">
        <v>143</v>
      </c>
      <c r="E244" s="133" t="s">
        <v>78</v>
      </c>
      <c r="F244" s="148" t="s">
        <v>496</v>
      </c>
      <c r="G244" s="134"/>
    </row>
    <row r="245" spans="1:7" customFormat="1" ht="12" customHeight="1">
      <c r="A245" s="132" t="s">
        <v>459</v>
      </c>
      <c r="B245" s="133" t="s">
        <v>5</v>
      </c>
      <c r="C245" s="133">
        <v>372</v>
      </c>
      <c r="D245" s="174">
        <v>166</v>
      </c>
      <c r="E245" s="133" t="s">
        <v>78</v>
      </c>
      <c r="F245" s="148" t="s">
        <v>496</v>
      </c>
      <c r="G245" s="134"/>
    </row>
    <row r="246" spans="1:7" customFormat="1" ht="12" customHeight="1">
      <c r="A246" s="132" t="s">
        <v>18</v>
      </c>
      <c r="B246" s="133" t="s">
        <v>5</v>
      </c>
      <c r="C246" s="133">
        <v>373</v>
      </c>
      <c r="D246" s="174">
        <v>104</v>
      </c>
      <c r="E246" s="133" t="s">
        <v>78</v>
      </c>
      <c r="F246" s="148" t="s">
        <v>496</v>
      </c>
      <c r="G246" s="134"/>
    </row>
    <row r="247" spans="1:7" customFormat="1" ht="12" customHeight="1">
      <c r="A247" s="132" t="s">
        <v>519</v>
      </c>
      <c r="B247" s="133" t="s">
        <v>5</v>
      </c>
      <c r="C247" s="133">
        <v>374</v>
      </c>
      <c r="D247" s="174">
        <v>112</v>
      </c>
      <c r="E247" s="133" t="s">
        <v>78</v>
      </c>
      <c r="F247" s="148" t="s">
        <v>496</v>
      </c>
      <c r="G247" s="134"/>
    </row>
    <row r="248" spans="1:7" customFormat="1" ht="12" customHeight="1">
      <c r="A248" s="132" t="s">
        <v>41</v>
      </c>
      <c r="B248" s="133" t="s">
        <v>5</v>
      </c>
      <c r="C248" s="133">
        <v>375</v>
      </c>
      <c r="D248" s="174">
        <v>503</v>
      </c>
      <c r="E248" s="133" t="s">
        <v>78</v>
      </c>
      <c r="F248" s="148" t="s">
        <v>496</v>
      </c>
      <c r="G248" s="134"/>
    </row>
    <row r="249" spans="1:7" customFormat="1" ht="12" customHeight="1">
      <c r="A249" s="132" t="s">
        <v>511</v>
      </c>
      <c r="B249" s="133" t="s">
        <v>5</v>
      </c>
      <c r="C249" s="133">
        <v>376</v>
      </c>
      <c r="D249" s="174">
        <v>278</v>
      </c>
      <c r="E249" s="133" t="s">
        <v>78</v>
      </c>
      <c r="F249" s="148" t="s">
        <v>9</v>
      </c>
      <c r="G249" s="134"/>
    </row>
    <row r="250" spans="1:7" customFormat="1" ht="12" customHeight="1">
      <c r="A250" s="132" t="s">
        <v>510</v>
      </c>
      <c r="B250" s="133" t="s">
        <v>5</v>
      </c>
      <c r="C250" s="133">
        <v>377</v>
      </c>
      <c r="D250" s="174">
        <v>398</v>
      </c>
      <c r="E250" s="133" t="s">
        <v>78</v>
      </c>
      <c r="F250" s="148" t="s">
        <v>9</v>
      </c>
      <c r="G250" s="134"/>
    </row>
    <row r="251" spans="1:7" customFormat="1" ht="12" customHeight="1">
      <c r="A251" s="132" t="s">
        <v>510</v>
      </c>
      <c r="B251" s="133" t="s">
        <v>5</v>
      </c>
      <c r="C251" s="133">
        <v>378</v>
      </c>
      <c r="D251" s="174">
        <v>665</v>
      </c>
      <c r="E251" s="133" t="s">
        <v>78</v>
      </c>
      <c r="F251" s="148" t="s">
        <v>9</v>
      </c>
      <c r="G251" s="134"/>
    </row>
    <row r="252" spans="1:7" customFormat="1" ht="12" customHeight="1">
      <c r="A252" s="132" t="s">
        <v>403</v>
      </c>
      <c r="B252" s="133" t="s">
        <v>5</v>
      </c>
      <c r="C252" s="133">
        <v>379</v>
      </c>
      <c r="D252" s="174">
        <v>784</v>
      </c>
      <c r="E252" s="133" t="s">
        <v>78</v>
      </c>
      <c r="F252" s="148" t="s">
        <v>496</v>
      </c>
      <c r="G252" s="134"/>
    </row>
    <row r="253" spans="1:7" customFormat="1" ht="12" customHeight="1">
      <c r="A253" s="132" t="s">
        <v>41</v>
      </c>
      <c r="B253" s="133" t="s">
        <v>5</v>
      </c>
      <c r="C253" s="133">
        <v>380</v>
      </c>
      <c r="D253" s="174">
        <v>198</v>
      </c>
      <c r="E253" s="133" t="s">
        <v>78</v>
      </c>
      <c r="F253" s="148" t="s">
        <v>496</v>
      </c>
      <c r="G253" s="134"/>
    </row>
    <row r="254" spans="1:7" customFormat="1" ht="12" customHeight="1">
      <c r="A254" s="132" t="s">
        <v>405</v>
      </c>
      <c r="B254" s="133" t="s">
        <v>5</v>
      </c>
      <c r="C254" s="133">
        <v>381</v>
      </c>
      <c r="D254" s="174">
        <v>195</v>
      </c>
      <c r="E254" s="133" t="s">
        <v>78</v>
      </c>
      <c r="F254" s="148" t="s">
        <v>496</v>
      </c>
      <c r="G254" s="134"/>
    </row>
    <row r="255" spans="1:7" customFormat="1" ht="12" customHeight="1">
      <c r="A255" s="132" t="s">
        <v>508</v>
      </c>
      <c r="B255" s="133" t="s">
        <v>5</v>
      </c>
      <c r="C255" s="133">
        <v>382</v>
      </c>
      <c r="D255" s="174">
        <v>285</v>
      </c>
      <c r="E255" s="133" t="s">
        <v>78</v>
      </c>
      <c r="F255" s="148" t="s">
        <v>496</v>
      </c>
      <c r="G255" s="134"/>
    </row>
    <row r="256" spans="1:7" customFormat="1" ht="12" customHeight="1">
      <c r="A256" s="132" t="s">
        <v>51</v>
      </c>
      <c r="B256" s="133" t="s">
        <v>5</v>
      </c>
      <c r="C256" s="133">
        <v>383</v>
      </c>
      <c r="D256" s="174">
        <v>55</v>
      </c>
      <c r="E256" s="133" t="s">
        <v>78</v>
      </c>
      <c r="F256" s="148" t="s">
        <v>496</v>
      </c>
      <c r="G256" s="134"/>
    </row>
    <row r="257" spans="1:7" customFormat="1" ht="12" customHeight="1">
      <c r="A257" s="132" t="s">
        <v>459</v>
      </c>
      <c r="B257" s="133" t="s">
        <v>5</v>
      </c>
      <c r="C257" s="133">
        <v>389</v>
      </c>
      <c r="D257" s="174">
        <v>37</v>
      </c>
      <c r="E257" s="133" t="s">
        <v>78</v>
      </c>
      <c r="F257" s="148" t="s">
        <v>9</v>
      </c>
      <c r="G257" s="134"/>
    </row>
    <row r="258" spans="1:7" customFormat="1" ht="12" customHeight="1">
      <c r="A258" s="107" t="s">
        <v>540</v>
      </c>
      <c r="B258" s="133" t="s">
        <v>5</v>
      </c>
      <c r="C258" s="133">
        <v>390</v>
      </c>
      <c r="D258" s="174">
        <v>111</v>
      </c>
      <c r="E258" s="133" t="s">
        <v>78</v>
      </c>
      <c r="F258" s="148" t="s">
        <v>9</v>
      </c>
      <c r="G258" s="134"/>
    </row>
    <row r="259" spans="1:7" customFormat="1" ht="12" customHeight="1">
      <c r="A259" s="132" t="s">
        <v>53</v>
      </c>
      <c r="B259" s="133" t="s">
        <v>5</v>
      </c>
      <c r="C259" s="133">
        <v>391</v>
      </c>
      <c r="D259" s="174">
        <v>104</v>
      </c>
      <c r="E259" s="133" t="s">
        <v>78</v>
      </c>
      <c r="F259" s="148" t="s">
        <v>9</v>
      </c>
      <c r="G259" s="134"/>
    </row>
    <row r="260" spans="1:7" customFormat="1" ht="12" customHeight="1">
      <c r="A260" s="132" t="s">
        <v>548</v>
      </c>
      <c r="B260" s="133" t="s">
        <v>5</v>
      </c>
      <c r="C260" s="133">
        <v>392</v>
      </c>
      <c r="D260" s="174">
        <v>85</v>
      </c>
      <c r="E260" s="133" t="s">
        <v>78</v>
      </c>
      <c r="F260" s="148" t="s">
        <v>9</v>
      </c>
      <c r="G260" s="134"/>
    </row>
    <row r="261" spans="1:7" customFormat="1" ht="12" customHeight="1">
      <c r="A261" s="132" t="s">
        <v>415</v>
      </c>
      <c r="B261" s="133" t="s">
        <v>5</v>
      </c>
      <c r="C261" s="133">
        <v>393</v>
      </c>
      <c r="D261" s="174">
        <v>27</v>
      </c>
      <c r="E261" s="133" t="s">
        <v>78</v>
      </c>
      <c r="F261" s="148" t="s">
        <v>9</v>
      </c>
      <c r="G261" s="134"/>
    </row>
    <row r="262" spans="1:7" customFormat="1" ht="12" customHeight="1">
      <c r="A262" s="132" t="s">
        <v>441</v>
      </c>
      <c r="B262" s="133" t="s">
        <v>5</v>
      </c>
      <c r="C262" s="133">
        <v>394</v>
      </c>
      <c r="D262" s="174">
        <v>60</v>
      </c>
      <c r="E262" s="133" t="s">
        <v>78</v>
      </c>
      <c r="F262" s="148" t="s">
        <v>9</v>
      </c>
      <c r="G262" s="134"/>
    </row>
    <row r="263" spans="1:7" customFormat="1" ht="12" customHeight="1">
      <c r="A263" s="132" t="s">
        <v>35</v>
      </c>
      <c r="B263" s="133" t="s">
        <v>5</v>
      </c>
      <c r="C263" s="133">
        <v>395</v>
      </c>
      <c r="D263" s="174">
        <v>66</v>
      </c>
      <c r="E263" s="133" t="s">
        <v>78</v>
      </c>
      <c r="F263" s="148" t="s">
        <v>9</v>
      </c>
      <c r="G263" s="134"/>
    </row>
    <row r="264" spans="1:7" customFormat="1" ht="12" customHeight="1">
      <c r="A264" s="135" t="s">
        <v>434</v>
      </c>
      <c r="B264" s="133" t="s">
        <v>5</v>
      </c>
      <c r="C264" s="133">
        <v>396</v>
      </c>
      <c r="D264" s="174">
        <v>77</v>
      </c>
      <c r="E264" s="133" t="s">
        <v>78</v>
      </c>
      <c r="F264" s="148" t="s">
        <v>9</v>
      </c>
      <c r="G264" s="134"/>
    </row>
    <row r="265" spans="1:7" customFormat="1" ht="12" customHeight="1">
      <c r="A265" s="132" t="s">
        <v>405</v>
      </c>
      <c r="B265" s="133" t="s">
        <v>5</v>
      </c>
      <c r="C265" s="133">
        <v>397</v>
      </c>
      <c r="D265" s="174">
        <v>821</v>
      </c>
      <c r="E265" s="133" t="s">
        <v>78</v>
      </c>
      <c r="F265" s="148" t="s">
        <v>496</v>
      </c>
      <c r="G265" s="134"/>
    </row>
    <row r="266" spans="1:7" customFormat="1" ht="12" customHeight="1">
      <c r="A266" s="132" t="s">
        <v>487</v>
      </c>
      <c r="B266" s="133" t="s">
        <v>5</v>
      </c>
      <c r="C266" s="133">
        <v>398</v>
      </c>
      <c r="D266" s="174">
        <v>102</v>
      </c>
      <c r="E266" s="133" t="s">
        <v>78</v>
      </c>
      <c r="F266" s="148" t="s">
        <v>9</v>
      </c>
      <c r="G266" s="134"/>
    </row>
    <row r="267" spans="1:7" customFormat="1" ht="12" customHeight="1">
      <c r="A267" s="132" t="s">
        <v>520</v>
      </c>
      <c r="B267" s="133" t="s">
        <v>5</v>
      </c>
      <c r="C267" s="133">
        <v>399</v>
      </c>
      <c r="D267" s="174">
        <v>308</v>
      </c>
      <c r="E267" s="133" t="s">
        <v>78</v>
      </c>
      <c r="F267" s="148" t="s">
        <v>496</v>
      </c>
      <c r="G267" s="134"/>
    </row>
    <row r="268" spans="1:7" customFormat="1" ht="12" customHeight="1">
      <c r="A268" s="132" t="s">
        <v>404</v>
      </c>
      <c r="B268" s="133" t="s">
        <v>5</v>
      </c>
      <c r="C268" s="133">
        <v>400</v>
      </c>
      <c r="D268" s="174">
        <v>210</v>
      </c>
      <c r="E268" s="133" t="s">
        <v>78</v>
      </c>
      <c r="F268" s="148" t="s">
        <v>496</v>
      </c>
      <c r="G268" s="134"/>
    </row>
    <row r="269" spans="1:7" customFormat="1" ht="12" customHeight="1">
      <c r="A269" s="135" t="s">
        <v>488</v>
      </c>
      <c r="B269" s="133" t="s">
        <v>5</v>
      </c>
      <c r="C269" s="133">
        <v>401</v>
      </c>
      <c r="D269" s="174">
        <v>207</v>
      </c>
      <c r="E269" s="133" t="s">
        <v>78</v>
      </c>
      <c r="F269" s="148" t="s">
        <v>9</v>
      </c>
      <c r="G269" s="134"/>
    </row>
    <row r="270" spans="1:7" customFormat="1" ht="12" customHeight="1">
      <c r="A270" s="135" t="s">
        <v>406</v>
      </c>
      <c r="B270" s="133" t="s">
        <v>5</v>
      </c>
      <c r="C270" s="133">
        <v>403</v>
      </c>
      <c r="D270" s="174">
        <v>118</v>
      </c>
      <c r="E270" s="133" t="s">
        <v>78</v>
      </c>
      <c r="F270" s="148" t="s">
        <v>9</v>
      </c>
      <c r="G270" s="134"/>
    </row>
    <row r="271" spans="1:7" customFormat="1" ht="12" customHeight="1">
      <c r="A271" s="132" t="s">
        <v>414</v>
      </c>
      <c r="B271" s="133" t="s">
        <v>5</v>
      </c>
      <c r="C271" s="133">
        <v>404</v>
      </c>
      <c r="D271" s="174">
        <v>156</v>
      </c>
      <c r="E271" s="133" t="s">
        <v>82</v>
      </c>
      <c r="F271" s="148" t="s">
        <v>9</v>
      </c>
      <c r="G271" s="134"/>
    </row>
    <row r="272" spans="1:7" customFormat="1" ht="12" customHeight="1">
      <c r="A272" s="132" t="s">
        <v>414</v>
      </c>
      <c r="B272" s="133" t="s">
        <v>5</v>
      </c>
      <c r="C272" s="133">
        <v>405</v>
      </c>
      <c r="D272" s="174">
        <v>125</v>
      </c>
      <c r="E272" s="133" t="s">
        <v>82</v>
      </c>
      <c r="F272" s="148" t="s">
        <v>9</v>
      </c>
      <c r="G272" s="134"/>
    </row>
    <row r="273" spans="1:7" customFormat="1" ht="12" customHeight="1">
      <c r="A273" s="132" t="s">
        <v>41</v>
      </c>
      <c r="B273" s="133" t="s">
        <v>5</v>
      </c>
      <c r="C273" s="133">
        <v>409</v>
      </c>
      <c r="D273" s="174">
        <v>68</v>
      </c>
      <c r="E273" s="133" t="s">
        <v>82</v>
      </c>
      <c r="F273" s="148" t="s">
        <v>9</v>
      </c>
      <c r="G273" s="134"/>
    </row>
    <row r="274" spans="1:7" customFormat="1" ht="12" customHeight="1">
      <c r="A274" s="132" t="s">
        <v>519</v>
      </c>
      <c r="B274" s="133" t="s">
        <v>5</v>
      </c>
      <c r="C274" s="133">
        <v>410</v>
      </c>
      <c r="D274" s="174">
        <v>385</v>
      </c>
      <c r="E274" s="133" t="s">
        <v>82</v>
      </c>
      <c r="F274" s="148" t="s">
        <v>9</v>
      </c>
      <c r="G274" s="134"/>
    </row>
    <row r="275" spans="1:7" customFormat="1" ht="12" customHeight="1">
      <c r="A275" s="132" t="s">
        <v>416</v>
      </c>
      <c r="B275" s="133" t="s">
        <v>5</v>
      </c>
      <c r="C275" s="133">
        <v>411</v>
      </c>
      <c r="D275" s="174">
        <v>30</v>
      </c>
      <c r="E275" s="133" t="s">
        <v>82</v>
      </c>
      <c r="F275" s="148" t="s">
        <v>9</v>
      </c>
      <c r="G275" s="134"/>
    </row>
    <row r="276" spans="1:7" customFormat="1" ht="12" customHeight="1">
      <c r="A276" s="132" t="s">
        <v>405</v>
      </c>
      <c r="B276" s="133" t="s">
        <v>5</v>
      </c>
      <c r="C276" s="133">
        <v>412</v>
      </c>
      <c r="D276" s="174">
        <v>80</v>
      </c>
      <c r="E276" s="133" t="s">
        <v>82</v>
      </c>
      <c r="F276" s="148" t="s">
        <v>9</v>
      </c>
      <c r="G276" s="134"/>
    </row>
    <row r="277" spans="1:7" customFormat="1" ht="12" customHeight="1">
      <c r="A277" s="132" t="s">
        <v>415</v>
      </c>
      <c r="B277" s="133" t="s">
        <v>5</v>
      </c>
      <c r="C277" s="133">
        <v>413</v>
      </c>
      <c r="D277" s="174">
        <v>81</v>
      </c>
      <c r="E277" s="133" t="s">
        <v>82</v>
      </c>
      <c r="F277" s="148" t="s">
        <v>9</v>
      </c>
      <c r="G277" s="134"/>
    </row>
    <row r="278" spans="1:7" customFormat="1" ht="12" customHeight="1">
      <c r="A278" s="132" t="s">
        <v>403</v>
      </c>
      <c r="B278" s="133" t="s">
        <v>5</v>
      </c>
      <c r="C278" s="133">
        <v>414</v>
      </c>
      <c r="D278" s="174">
        <v>42</v>
      </c>
      <c r="E278" s="133" t="s">
        <v>82</v>
      </c>
      <c r="F278" s="148" t="s">
        <v>9</v>
      </c>
      <c r="G278" s="134"/>
    </row>
    <row r="279" spans="1:7" customFormat="1" ht="12" customHeight="1">
      <c r="A279" s="132" t="s">
        <v>50</v>
      </c>
      <c r="B279" s="133" t="s">
        <v>5</v>
      </c>
      <c r="C279" s="133">
        <v>415</v>
      </c>
      <c r="D279" s="174">
        <v>41</v>
      </c>
      <c r="E279" s="133" t="s">
        <v>82</v>
      </c>
      <c r="F279" s="148" t="s">
        <v>9</v>
      </c>
      <c r="G279" s="134"/>
    </row>
    <row r="280" spans="1:7" customFormat="1" ht="12" customHeight="1">
      <c r="A280" s="132" t="s">
        <v>519</v>
      </c>
      <c r="B280" s="133" t="s">
        <v>5</v>
      </c>
      <c r="C280" s="133">
        <v>416</v>
      </c>
      <c r="D280" s="174">
        <v>163</v>
      </c>
      <c r="E280" s="133" t="s">
        <v>82</v>
      </c>
      <c r="F280" s="148" t="s">
        <v>9</v>
      </c>
      <c r="G280" s="134"/>
    </row>
    <row r="281" spans="1:7" customFormat="1" ht="12" customHeight="1">
      <c r="A281" s="132" t="s">
        <v>440</v>
      </c>
      <c r="B281" s="133" t="s">
        <v>5</v>
      </c>
      <c r="C281" s="133">
        <v>417</v>
      </c>
      <c r="D281" s="174">
        <v>34</v>
      </c>
      <c r="E281" s="133" t="s">
        <v>82</v>
      </c>
      <c r="F281" s="148" t="s">
        <v>9</v>
      </c>
      <c r="G281" s="134"/>
    </row>
    <row r="282" spans="1:7" customFormat="1" ht="12" customHeight="1">
      <c r="A282" s="135" t="s">
        <v>433</v>
      </c>
      <c r="B282" s="133" t="s">
        <v>5</v>
      </c>
      <c r="C282" s="133">
        <v>418</v>
      </c>
      <c r="D282" s="174">
        <v>33</v>
      </c>
      <c r="E282" s="133" t="s">
        <v>82</v>
      </c>
      <c r="F282" s="148" t="s">
        <v>9</v>
      </c>
      <c r="G282" s="134"/>
    </row>
    <row r="283" spans="1:7" customFormat="1" ht="12" customHeight="1">
      <c r="A283" s="132" t="s">
        <v>418</v>
      </c>
      <c r="B283" s="133" t="s">
        <v>5</v>
      </c>
      <c r="C283" s="133">
        <v>419</v>
      </c>
      <c r="D283" s="174">
        <v>207</v>
      </c>
      <c r="E283" s="133" t="s">
        <v>82</v>
      </c>
      <c r="F283" s="148" t="s">
        <v>9</v>
      </c>
      <c r="G283" s="134"/>
    </row>
    <row r="284" spans="1:7" customFormat="1" ht="12" customHeight="1">
      <c r="A284" s="132" t="s">
        <v>509</v>
      </c>
      <c r="B284" s="133" t="s">
        <v>5</v>
      </c>
      <c r="C284" s="133">
        <v>420</v>
      </c>
      <c r="D284" s="174">
        <v>212</v>
      </c>
      <c r="E284" s="133" t="s">
        <v>82</v>
      </c>
      <c r="F284" s="148" t="s">
        <v>496</v>
      </c>
      <c r="G284" s="134"/>
    </row>
    <row r="285" spans="1:7" customFormat="1" ht="12" customHeight="1">
      <c r="A285" s="132" t="s">
        <v>55</v>
      </c>
      <c r="B285" s="133" t="s">
        <v>5</v>
      </c>
      <c r="C285" s="133">
        <v>421</v>
      </c>
      <c r="D285" s="174">
        <v>228</v>
      </c>
      <c r="E285" s="133" t="s">
        <v>82</v>
      </c>
      <c r="F285" s="148" t="s">
        <v>9</v>
      </c>
      <c r="G285" s="134"/>
    </row>
    <row r="286" spans="1:7" customFormat="1" ht="12" customHeight="1">
      <c r="A286" s="132" t="s">
        <v>440</v>
      </c>
      <c r="B286" s="133" t="s">
        <v>5</v>
      </c>
      <c r="C286" s="133">
        <v>422</v>
      </c>
      <c r="D286" s="174">
        <v>110</v>
      </c>
      <c r="E286" s="133" t="s">
        <v>82</v>
      </c>
      <c r="F286" s="148" t="s">
        <v>9</v>
      </c>
      <c r="G286" s="134"/>
    </row>
    <row r="287" spans="1:7" customFormat="1" ht="12" customHeight="1">
      <c r="A287" s="132" t="s">
        <v>414</v>
      </c>
      <c r="B287" s="133" t="s">
        <v>5</v>
      </c>
      <c r="C287" s="133">
        <v>423</v>
      </c>
      <c r="D287" s="174">
        <v>121</v>
      </c>
      <c r="E287" s="133" t="s">
        <v>82</v>
      </c>
      <c r="F287" s="148" t="s">
        <v>9</v>
      </c>
      <c r="G287" s="134"/>
    </row>
    <row r="288" spans="1:7" customFormat="1" ht="12" customHeight="1">
      <c r="A288" s="135" t="s">
        <v>433</v>
      </c>
      <c r="B288" s="133" t="s">
        <v>5</v>
      </c>
      <c r="C288" s="133">
        <v>424</v>
      </c>
      <c r="D288" s="174">
        <v>35</v>
      </c>
      <c r="E288" s="133" t="s">
        <v>82</v>
      </c>
      <c r="F288" s="148" t="s">
        <v>9</v>
      </c>
      <c r="G288" s="134"/>
    </row>
    <row r="289" spans="1:7" customFormat="1" ht="12" customHeight="1">
      <c r="A289" s="132" t="s">
        <v>41</v>
      </c>
      <c r="B289" s="133" t="s">
        <v>5</v>
      </c>
      <c r="C289" s="133">
        <v>425</v>
      </c>
      <c r="D289" s="174">
        <v>173</v>
      </c>
      <c r="E289" s="133" t="s">
        <v>82</v>
      </c>
      <c r="F289" s="148" t="s">
        <v>9</v>
      </c>
      <c r="G289" s="134"/>
    </row>
    <row r="290" spans="1:7" customFormat="1" ht="12" customHeight="1">
      <c r="A290" s="132" t="s">
        <v>50</v>
      </c>
      <c r="B290" s="133" t="s">
        <v>5</v>
      </c>
      <c r="C290" s="133">
        <v>426</v>
      </c>
      <c r="D290" s="174">
        <v>164</v>
      </c>
      <c r="E290" s="133" t="s">
        <v>82</v>
      </c>
      <c r="F290" s="148" t="s">
        <v>496</v>
      </c>
      <c r="G290" s="134"/>
    </row>
    <row r="291" spans="1:7" customFormat="1" ht="12" customHeight="1">
      <c r="A291" s="132" t="s">
        <v>41</v>
      </c>
      <c r="B291" s="133" t="s">
        <v>5</v>
      </c>
      <c r="C291" s="133">
        <v>427</v>
      </c>
      <c r="D291" s="174">
        <v>80</v>
      </c>
      <c r="E291" s="133" t="s">
        <v>82</v>
      </c>
      <c r="F291" s="148" t="s">
        <v>496</v>
      </c>
      <c r="G291" s="134"/>
    </row>
    <row r="292" spans="1:7" customFormat="1" ht="12" customHeight="1">
      <c r="A292" s="132" t="s">
        <v>30</v>
      </c>
      <c r="B292" s="133" t="s">
        <v>5</v>
      </c>
      <c r="C292" s="133">
        <v>429</v>
      </c>
      <c r="D292" s="174">
        <v>106</v>
      </c>
      <c r="E292" s="133" t="s">
        <v>82</v>
      </c>
      <c r="F292" s="148" t="s">
        <v>496</v>
      </c>
      <c r="G292" s="134"/>
    </row>
    <row r="293" spans="1:7" customFormat="1" ht="12" customHeight="1">
      <c r="A293" s="132" t="s">
        <v>50</v>
      </c>
      <c r="B293" s="133" t="s">
        <v>5</v>
      </c>
      <c r="C293" s="133">
        <v>430</v>
      </c>
      <c r="D293" s="174">
        <v>107</v>
      </c>
      <c r="E293" s="133" t="s">
        <v>82</v>
      </c>
      <c r="F293" s="148" t="s">
        <v>496</v>
      </c>
      <c r="G293" s="134"/>
    </row>
    <row r="294" spans="1:7" customFormat="1" ht="12" customHeight="1">
      <c r="A294" s="132" t="s">
        <v>460</v>
      </c>
      <c r="B294" s="133" t="s">
        <v>5</v>
      </c>
      <c r="C294" s="133">
        <v>431</v>
      </c>
      <c r="D294" s="174">
        <v>106</v>
      </c>
      <c r="E294" s="133" t="s">
        <v>82</v>
      </c>
      <c r="F294" s="148" t="s">
        <v>496</v>
      </c>
      <c r="G294" s="134"/>
    </row>
    <row r="295" spans="1:7" customFormat="1" ht="12" customHeight="1">
      <c r="A295" s="132" t="s">
        <v>416</v>
      </c>
      <c r="B295" s="133" t="s">
        <v>5</v>
      </c>
      <c r="C295" s="133">
        <v>432</v>
      </c>
      <c r="D295" s="174">
        <v>106</v>
      </c>
      <c r="E295" s="133" t="s">
        <v>82</v>
      </c>
      <c r="F295" s="148" t="s">
        <v>496</v>
      </c>
      <c r="G295" s="134"/>
    </row>
    <row r="296" spans="1:7" customFormat="1" ht="12" customHeight="1">
      <c r="A296" s="132" t="s">
        <v>506</v>
      </c>
      <c r="B296" s="133" t="s">
        <v>5</v>
      </c>
      <c r="C296" s="133">
        <v>433</v>
      </c>
      <c r="D296" s="174">
        <v>535</v>
      </c>
      <c r="E296" s="133" t="s">
        <v>82</v>
      </c>
      <c r="F296" s="148" t="s">
        <v>498</v>
      </c>
      <c r="G296" s="134"/>
    </row>
    <row r="297" spans="1:7" customFormat="1" ht="12" customHeight="1">
      <c r="A297" s="132" t="s">
        <v>575</v>
      </c>
      <c r="B297" s="133" t="s">
        <v>5</v>
      </c>
      <c r="C297" s="133">
        <v>434</v>
      </c>
      <c r="D297" s="174">
        <v>54</v>
      </c>
      <c r="E297" s="133" t="s">
        <v>82</v>
      </c>
      <c r="F297" s="148" t="s">
        <v>496</v>
      </c>
      <c r="G297" s="134"/>
    </row>
    <row r="298" spans="1:7" customFormat="1" ht="12" customHeight="1">
      <c r="A298" s="132" t="s">
        <v>510</v>
      </c>
      <c r="B298" s="133" t="s">
        <v>5</v>
      </c>
      <c r="C298" s="133">
        <v>435</v>
      </c>
      <c r="D298" s="174">
        <v>39</v>
      </c>
      <c r="E298" s="133" t="s">
        <v>82</v>
      </c>
      <c r="F298" s="148" t="s">
        <v>496</v>
      </c>
      <c r="G298" s="134"/>
    </row>
    <row r="299" spans="1:7" customFormat="1" ht="12" customHeight="1">
      <c r="A299" s="132" t="s">
        <v>18</v>
      </c>
      <c r="B299" s="133" t="s">
        <v>5</v>
      </c>
      <c r="C299" s="133">
        <v>436</v>
      </c>
      <c r="D299" s="174">
        <v>37</v>
      </c>
      <c r="E299" s="133" t="s">
        <v>82</v>
      </c>
      <c r="F299" s="148" t="s">
        <v>496</v>
      </c>
      <c r="G299" s="134"/>
    </row>
    <row r="300" spans="1:7" customFormat="1" ht="12" customHeight="1">
      <c r="A300" s="132" t="s">
        <v>459</v>
      </c>
      <c r="B300" s="133" t="s">
        <v>5</v>
      </c>
      <c r="C300" s="133">
        <v>437</v>
      </c>
      <c r="D300" s="174">
        <v>80</v>
      </c>
      <c r="E300" s="133" t="s">
        <v>82</v>
      </c>
      <c r="F300" s="148" t="s">
        <v>496</v>
      </c>
      <c r="G300" s="134"/>
    </row>
    <row r="301" spans="1:7" customFormat="1" ht="12" customHeight="1">
      <c r="A301" s="132" t="s">
        <v>405</v>
      </c>
      <c r="B301" s="133" t="s">
        <v>5</v>
      </c>
      <c r="C301" s="133">
        <v>438</v>
      </c>
      <c r="D301" s="174">
        <v>360</v>
      </c>
      <c r="E301" s="133" t="s">
        <v>82</v>
      </c>
      <c r="F301" s="148" t="s">
        <v>496</v>
      </c>
      <c r="G301" s="134"/>
    </row>
    <row r="302" spans="1:7" customFormat="1" ht="12" customHeight="1">
      <c r="A302" s="132" t="s">
        <v>503</v>
      </c>
      <c r="B302" s="133" t="s">
        <v>5</v>
      </c>
      <c r="C302" s="133">
        <v>439</v>
      </c>
      <c r="D302" s="174">
        <v>142</v>
      </c>
      <c r="E302" s="133" t="s">
        <v>82</v>
      </c>
      <c r="F302" s="148" t="s">
        <v>496</v>
      </c>
      <c r="G302" s="134"/>
    </row>
    <row r="303" spans="1:7" customFormat="1" ht="12" customHeight="1">
      <c r="A303" s="132" t="s">
        <v>41</v>
      </c>
      <c r="B303" s="133" t="s">
        <v>5</v>
      </c>
      <c r="C303" s="133">
        <v>440</v>
      </c>
      <c r="D303" s="174">
        <v>173</v>
      </c>
      <c r="E303" s="133" t="s">
        <v>82</v>
      </c>
      <c r="F303" s="148" t="s">
        <v>496</v>
      </c>
      <c r="G303" s="134"/>
    </row>
    <row r="304" spans="1:7" customFormat="1" ht="12" customHeight="1">
      <c r="A304" s="132" t="s">
        <v>440</v>
      </c>
      <c r="B304" s="133" t="s">
        <v>5</v>
      </c>
      <c r="C304" s="133">
        <v>441</v>
      </c>
      <c r="D304" s="174">
        <v>32</v>
      </c>
      <c r="E304" s="133" t="s">
        <v>82</v>
      </c>
      <c r="F304" s="148" t="s">
        <v>496</v>
      </c>
      <c r="G304" s="134"/>
    </row>
    <row r="305" spans="1:7" customFormat="1" ht="12" customHeight="1">
      <c r="A305" s="132" t="s">
        <v>420</v>
      </c>
      <c r="B305" s="133" t="s">
        <v>5</v>
      </c>
      <c r="C305" s="133">
        <v>442</v>
      </c>
      <c r="D305" s="174">
        <v>392</v>
      </c>
      <c r="E305" s="133" t="s">
        <v>82</v>
      </c>
      <c r="F305" s="148" t="s">
        <v>496</v>
      </c>
      <c r="G305" s="134"/>
    </row>
    <row r="306" spans="1:7" customFormat="1" ht="12" customHeight="1">
      <c r="A306" s="132" t="s">
        <v>73</v>
      </c>
      <c r="B306" s="133" t="s">
        <v>5</v>
      </c>
      <c r="C306" s="133">
        <v>443</v>
      </c>
      <c r="D306" s="174">
        <v>74</v>
      </c>
      <c r="E306" s="133" t="s">
        <v>82</v>
      </c>
      <c r="F306" s="148" t="s">
        <v>496</v>
      </c>
      <c r="G306" s="134"/>
    </row>
    <row r="307" spans="1:7" customFormat="1" ht="12" customHeight="1">
      <c r="A307" s="107" t="s">
        <v>540</v>
      </c>
      <c r="B307" s="133" t="s">
        <v>5</v>
      </c>
      <c r="C307" s="133">
        <v>444</v>
      </c>
      <c r="D307" s="174">
        <v>80</v>
      </c>
      <c r="E307" s="133" t="s">
        <v>82</v>
      </c>
      <c r="F307" s="148" t="s">
        <v>496</v>
      </c>
      <c r="G307" s="134"/>
    </row>
    <row r="308" spans="1:7" customFormat="1" ht="12" customHeight="1">
      <c r="A308" s="132" t="s">
        <v>441</v>
      </c>
      <c r="B308" s="133" t="s">
        <v>5</v>
      </c>
      <c r="C308" s="133">
        <v>445</v>
      </c>
      <c r="D308" s="174">
        <v>168</v>
      </c>
      <c r="E308" s="133" t="s">
        <v>82</v>
      </c>
      <c r="F308" s="148" t="s">
        <v>496</v>
      </c>
      <c r="G308" s="134"/>
    </row>
    <row r="309" spans="1:7" customFormat="1" ht="12" customHeight="1">
      <c r="A309" s="132" t="s">
        <v>41</v>
      </c>
      <c r="B309" s="133" t="s">
        <v>5</v>
      </c>
      <c r="C309" s="133">
        <v>446</v>
      </c>
      <c r="D309" s="174">
        <v>73</v>
      </c>
      <c r="E309" s="133" t="s">
        <v>82</v>
      </c>
      <c r="F309" s="148" t="s">
        <v>496</v>
      </c>
      <c r="G309" s="134"/>
    </row>
    <row r="310" spans="1:7" customFormat="1" ht="12" customHeight="1">
      <c r="A310" s="132" t="s">
        <v>45</v>
      </c>
      <c r="B310" s="133" t="s">
        <v>5</v>
      </c>
      <c r="C310" s="133">
        <v>447</v>
      </c>
      <c r="D310" s="174">
        <v>223</v>
      </c>
      <c r="E310" s="133" t="s">
        <v>82</v>
      </c>
      <c r="F310" s="148" t="s">
        <v>496</v>
      </c>
      <c r="G310" s="134"/>
    </row>
    <row r="311" spans="1:7" customFormat="1" ht="12" customHeight="1">
      <c r="A311" s="132" t="s">
        <v>45</v>
      </c>
      <c r="B311" s="133" t="s">
        <v>5</v>
      </c>
      <c r="C311" s="133">
        <v>448</v>
      </c>
      <c r="D311" s="174">
        <v>105</v>
      </c>
      <c r="E311" s="133" t="s">
        <v>82</v>
      </c>
      <c r="F311" s="148" t="s">
        <v>496</v>
      </c>
      <c r="G311" s="134"/>
    </row>
    <row r="312" spans="1:7" customFormat="1" ht="12" customHeight="1">
      <c r="A312" s="132" t="s">
        <v>430</v>
      </c>
      <c r="B312" s="133" t="s">
        <v>5</v>
      </c>
      <c r="C312" s="133">
        <v>449</v>
      </c>
      <c r="D312" s="174">
        <v>320</v>
      </c>
      <c r="E312" s="133" t="s">
        <v>82</v>
      </c>
      <c r="F312" s="148" t="s">
        <v>496</v>
      </c>
      <c r="G312" s="134"/>
    </row>
    <row r="313" spans="1:7" customFormat="1" ht="12" customHeight="1">
      <c r="A313" s="132" t="s">
        <v>520</v>
      </c>
      <c r="B313" s="133" t="s">
        <v>5</v>
      </c>
      <c r="C313" s="133">
        <v>450</v>
      </c>
      <c r="D313" s="174">
        <v>196</v>
      </c>
      <c r="E313" s="133" t="s">
        <v>82</v>
      </c>
      <c r="F313" s="148" t="s">
        <v>496</v>
      </c>
      <c r="G313" s="134"/>
    </row>
    <row r="314" spans="1:7" customFormat="1" ht="12" customHeight="1">
      <c r="A314" s="135" t="s">
        <v>433</v>
      </c>
      <c r="B314" s="133" t="s">
        <v>5</v>
      </c>
      <c r="C314" s="133">
        <v>451</v>
      </c>
      <c r="D314" s="174">
        <v>406</v>
      </c>
      <c r="E314" s="133" t="s">
        <v>82</v>
      </c>
      <c r="F314" s="148" t="s">
        <v>496</v>
      </c>
      <c r="G314" s="134"/>
    </row>
    <row r="315" spans="1:7" customFormat="1" ht="12" customHeight="1">
      <c r="A315" s="132" t="s">
        <v>41</v>
      </c>
      <c r="B315" s="133" t="s">
        <v>5</v>
      </c>
      <c r="C315" s="133">
        <v>452</v>
      </c>
      <c r="D315" s="174">
        <v>212</v>
      </c>
      <c r="E315" s="133" t="s">
        <v>82</v>
      </c>
      <c r="F315" s="148" t="s">
        <v>496</v>
      </c>
      <c r="G315" s="134"/>
    </row>
    <row r="316" spans="1:7" customFormat="1" ht="12" customHeight="1">
      <c r="A316" s="135" t="s">
        <v>490</v>
      </c>
      <c r="B316" s="133" t="s">
        <v>5</v>
      </c>
      <c r="C316" s="133">
        <v>453</v>
      </c>
      <c r="D316" s="174">
        <v>302</v>
      </c>
      <c r="E316" s="133" t="s">
        <v>82</v>
      </c>
      <c r="F316" s="148" t="s">
        <v>496</v>
      </c>
      <c r="G316" s="134"/>
    </row>
    <row r="317" spans="1:7" customFormat="1" ht="12" customHeight="1">
      <c r="A317" s="132" t="s">
        <v>460</v>
      </c>
      <c r="B317" s="133" t="s">
        <v>5</v>
      </c>
      <c r="C317" s="133">
        <v>454</v>
      </c>
      <c r="D317" s="174">
        <v>312</v>
      </c>
      <c r="E317" s="133" t="s">
        <v>82</v>
      </c>
      <c r="F317" s="148" t="s">
        <v>496</v>
      </c>
      <c r="G317" s="134"/>
    </row>
    <row r="318" spans="1:7" customFormat="1" ht="12" customHeight="1">
      <c r="A318" s="132" t="s">
        <v>34</v>
      </c>
      <c r="B318" s="133" t="s">
        <v>5</v>
      </c>
      <c r="C318" s="133">
        <v>455</v>
      </c>
      <c r="D318" s="174">
        <v>460</v>
      </c>
      <c r="E318" s="133" t="s">
        <v>82</v>
      </c>
      <c r="F318" s="148" t="s">
        <v>496</v>
      </c>
      <c r="G318" s="134"/>
    </row>
    <row r="319" spans="1:7" customFormat="1" ht="12" customHeight="1">
      <c r="A319" s="132" t="s">
        <v>519</v>
      </c>
      <c r="B319" s="133" t="s">
        <v>5</v>
      </c>
      <c r="C319" s="133">
        <v>456</v>
      </c>
      <c r="D319" s="174">
        <v>184</v>
      </c>
      <c r="E319" s="133" t="s">
        <v>82</v>
      </c>
      <c r="F319" s="148" t="s">
        <v>496</v>
      </c>
      <c r="G319" s="134"/>
    </row>
    <row r="320" spans="1:7" customFormat="1" ht="12" customHeight="1">
      <c r="A320" s="132" t="s">
        <v>405</v>
      </c>
      <c r="B320" s="133" t="s">
        <v>5</v>
      </c>
      <c r="C320" s="133">
        <v>457</v>
      </c>
      <c r="D320" s="174">
        <v>236</v>
      </c>
      <c r="E320" s="133" t="s">
        <v>82</v>
      </c>
      <c r="F320" s="148" t="s">
        <v>496</v>
      </c>
      <c r="G320" s="134"/>
    </row>
    <row r="321" spans="1:7" customFormat="1" ht="12" customHeight="1">
      <c r="A321" s="132" t="s">
        <v>45</v>
      </c>
      <c r="B321" s="133" t="s">
        <v>5</v>
      </c>
      <c r="C321" s="133">
        <v>458</v>
      </c>
      <c r="D321" s="174">
        <v>208</v>
      </c>
      <c r="E321" s="133" t="s">
        <v>82</v>
      </c>
      <c r="F321" s="148" t="s">
        <v>496</v>
      </c>
      <c r="G321" s="134"/>
    </row>
    <row r="322" spans="1:7" customFormat="1" ht="12" customHeight="1">
      <c r="A322" s="132" t="s">
        <v>30</v>
      </c>
      <c r="B322" s="133" t="s">
        <v>5</v>
      </c>
      <c r="C322" s="133">
        <v>459</v>
      </c>
      <c r="D322" s="174">
        <v>175</v>
      </c>
      <c r="E322" s="133" t="s">
        <v>82</v>
      </c>
      <c r="F322" s="148" t="s">
        <v>496</v>
      </c>
      <c r="G322" s="134"/>
    </row>
    <row r="323" spans="1:7" customFormat="1" ht="12" customHeight="1">
      <c r="A323" s="135" t="s">
        <v>526</v>
      </c>
      <c r="B323" s="133" t="s">
        <v>5</v>
      </c>
      <c r="C323" s="133">
        <v>460</v>
      </c>
      <c r="D323" s="174">
        <v>304</v>
      </c>
      <c r="E323" s="133" t="s">
        <v>82</v>
      </c>
      <c r="F323" s="148" t="s">
        <v>496</v>
      </c>
      <c r="G323" s="134"/>
    </row>
    <row r="324" spans="1:7" customFormat="1" ht="12" customHeight="1">
      <c r="A324" s="135" t="s">
        <v>526</v>
      </c>
      <c r="B324" s="133" t="s">
        <v>5</v>
      </c>
      <c r="C324" s="133">
        <v>461</v>
      </c>
      <c r="D324" s="174">
        <v>228</v>
      </c>
      <c r="E324" s="133" t="s">
        <v>82</v>
      </c>
      <c r="F324" s="148" t="s">
        <v>9</v>
      </c>
      <c r="G324" s="134"/>
    </row>
    <row r="325" spans="1:7" customFormat="1" ht="12" customHeight="1">
      <c r="A325" s="132" t="s">
        <v>441</v>
      </c>
      <c r="B325" s="133" t="s">
        <v>5</v>
      </c>
      <c r="C325" s="133">
        <v>462</v>
      </c>
      <c r="D325" s="174">
        <v>125</v>
      </c>
      <c r="E325" s="133" t="s">
        <v>82</v>
      </c>
      <c r="F325" s="148" t="s">
        <v>496</v>
      </c>
      <c r="G325" s="134"/>
    </row>
    <row r="326" spans="1:7" customFormat="1" ht="12" customHeight="1">
      <c r="A326" s="132" t="s">
        <v>440</v>
      </c>
      <c r="B326" s="133" t="s">
        <v>5</v>
      </c>
      <c r="C326" s="133">
        <v>463</v>
      </c>
      <c r="D326" s="174">
        <v>140</v>
      </c>
      <c r="E326" s="133" t="s">
        <v>82</v>
      </c>
      <c r="F326" s="148" t="s">
        <v>496</v>
      </c>
      <c r="G326" s="134"/>
    </row>
    <row r="327" spans="1:7" customFormat="1" ht="12" customHeight="1">
      <c r="A327" s="132" t="s">
        <v>440</v>
      </c>
      <c r="B327" s="133" t="s">
        <v>5</v>
      </c>
      <c r="C327" s="133">
        <v>464</v>
      </c>
      <c r="D327" s="174">
        <v>145</v>
      </c>
      <c r="E327" s="133" t="s">
        <v>82</v>
      </c>
      <c r="F327" s="148" t="s">
        <v>496</v>
      </c>
      <c r="G327" s="134"/>
    </row>
    <row r="328" spans="1:7" customFormat="1" ht="12" customHeight="1">
      <c r="A328" s="132" t="s">
        <v>51</v>
      </c>
      <c r="B328" s="133" t="s">
        <v>5</v>
      </c>
      <c r="C328" s="133">
        <v>465</v>
      </c>
      <c r="D328" s="174">
        <v>422</v>
      </c>
      <c r="E328" s="133" t="s">
        <v>82</v>
      </c>
      <c r="F328" s="148" t="s">
        <v>496</v>
      </c>
      <c r="G328" s="134"/>
    </row>
    <row r="329" spans="1:7" customFormat="1" ht="12" customHeight="1">
      <c r="A329" s="132" t="s">
        <v>510</v>
      </c>
      <c r="B329" s="133" t="s">
        <v>5</v>
      </c>
      <c r="C329" s="133">
        <v>466</v>
      </c>
      <c r="D329" s="174">
        <v>275</v>
      </c>
      <c r="E329" s="133" t="s">
        <v>82</v>
      </c>
      <c r="F329" s="148" t="s">
        <v>496</v>
      </c>
      <c r="G329" s="134"/>
    </row>
    <row r="330" spans="1:7" customFormat="1" ht="12" customHeight="1">
      <c r="A330" s="132" t="s">
        <v>41</v>
      </c>
      <c r="B330" s="133" t="s">
        <v>5</v>
      </c>
      <c r="C330" s="133">
        <v>467</v>
      </c>
      <c r="D330" s="174">
        <v>362</v>
      </c>
      <c r="E330" s="133" t="s">
        <v>82</v>
      </c>
      <c r="F330" s="148" t="s">
        <v>9</v>
      </c>
      <c r="G330" s="134"/>
    </row>
    <row r="331" spans="1:7" customFormat="1" ht="12" customHeight="1">
      <c r="A331" s="135" t="s">
        <v>490</v>
      </c>
      <c r="B331" s="133" t="s">
        <v>5</v>
      </c>
      <c r="C331" s="133">
        <v>468</v>
      </c>
      <c r="D331" s="174">
        <v>296</v>
      </c>
      <c r="E331" s="133" t="s">
        <v>82</v>
      </c>
      <c r="F331" s="148" t="s">
        <v>9</v>
      </c>
      <c r="G331" s="134"/>
    </row>
    <row r="332" spans="1:7" customFormat="1" ht="12" customHeight="1">
      <c r="A332" s="132" t="s">
        <v>510</v>
      </c>
      <c r="B332" s="133" t="s">
        <v>5</v>
      </c>
      <c r="C332" s="133">
        <v>469</v>
      </c>
      <c r="D332" s="174">
        <v>95</v>
      </c>
      <c r="E332" s="133" t="s">
        <v>82</v>
      </c>
      <c r="F332" s="148" t="s">
        <v>9</v>
      </c>
      <c r="G332" s="134"/>
    </row>
    <row r="333" spans="1:7" customFormat="1" ht="12" customHeight="1">
      <c r="A333" s="132" t="s">
        <v>30</v>
      </c>
      <c r="B333" s="133" t="s">
        <v>5</v>
      </c>
      <c r="C333" s="133">
        <v>470</v>
      </c>
      <c r="D333" s="174">
        <v>797</v>
      </c>
      <c r="E333" s="133" t="s">
        <v>82</v>
      </c>
      <c r="F333" s="148" t="s">
        <v>9</v>
      </c>
      <c r="G333" s="134"/>
    </row>
    <row r="334" spans="1:7" customFormat="1" ht="12" customHeight="1">
      <c r="A334" s="132" t="s">
        <v>510</v>
      </c>
      <c r="B334" s="133" t="s">
        <v>5</v>
      </c>
      <c r="C334" s="133">
        <v>471</v>
      </c>
      <c r="D334" s="174">
        <v>840</v>
      </c>
      <c r="E334" s="133" t="s">
        <v>82</v>
      </c>
      <c r="F334" s="148" t="s">
        <v>496</v>
      </c>
      <c r="G334" s="134"/>
    </row>
    <row r="335" spans="1:7" customFormat="1" ht="12" customHeight="1">
      <c r="A335" s="132" t="s">
        <v>503</v>
      </c>
      <c r="B335" s="133" t="s">
        <v>5</v>
      </c>
      <c r="C335" s="133">
        <v>472</v>
      </c>
      <c r="D335" s="174">
        <v>295</v>
      </c>
      <c r="E335" s="133" t="s">
        <v>82</v>
      </c>
      <c r="F335" s="148" t="s">
        <v>496</v>
      </c>
      <c r="G335" s="134"/>
    </row>
    <row r="336" spans="1:7" customFormat="1" ht="12" customHeight="1">
      <c r="A336" s="132" t="s">
        <v>520</v>
      </c>
      <c r="B336" s="133" t="s">
        <v>5</v>
      </c>
      <c r="C336" s="133">
        <v>473</v>
      </c>
      <c r="D336" s="174">
        <v>392</v>
      </c>
      <c r="E336" s="133" t="s">
        <v>82</v>
      </c>
      <c r="F336" s="148" t="s">
        <v>496</v>
      </c>
      <c r="G336" s="134"/>
    </row>
    <row r="337" spans="1:7" customFormat="1" ht="12" customHeight="1">
      <c r="A337" s="132" t="s">
        <v>441</v>
      </c>
      <c r="B337" s="133" t="s">
        <v>5</v>
      </c>
      <c r="C337" s="133">
        <v>474</v>
      </c>
      <c r="D337" s="174">
        <v>843</v>
      </c>
      <c r="E337" s="133" t="s">
        <v>82</v>
      </c>
      <c r="F337" s="148" t="s">
        <v>496</v>
      </c>
      <c r="G337" s="134"/>
    </row>
    <row r="338" spans="1:7" customFormat="1" ht="12" customHeight="1">
      <c r="A338" s="132" t="s">
        <v>547</v>
      </c>
      <c r="B338" s="133" t="s">
        <v>5</v>
      </c>
      <c r="C338" s="133">
        <v>475</v>
      </c>
      <c r="D338" s="174">
        <v>460</v>
      </c>
      <c r="E338" s="133" t="s">
        <v>82</v>
      </c>
      <c r="F338" s="148" t="s">
        <v>496</v>
      </c>
      <c r="G338" s="134"/>
    </row>
    <row r="339" spans="1:7" customFormat="1" ht="12" customHeight="1">
      <c r="A339" s="132" t="s">
        <v>510</v>
      </c>
      <c r="B339" s="133" t="s">
        <v>5</v>
      </c>
      <c r="C339" s="133">
        <v>476</v>
      </c>
      <c r="D339" s="174">
        <v>215</v>
      </c>
      <c r="E339" s="133" t="s">
        <v>82</v>
      </c>
      <c r="F339" s="148" t="s">
        <v>496</v>
      </c>
      <c r="G339" s="134"/>
    </row>
    <row r="340" spans="1:7" customFormat="1" ht="12" customHeight="1">
      <c r="A340" s="132" t="s">
        <v>436</v>
      </c>
      <c r="B340" s="133" t="s">
        <v>5</v>
      </c>
      <c r="C340" s="133">
        <v>477</v>
      </c>
      <c r="D340" s="174">
        <v>263</v>
      </c>
      <c r="E340" s="133" t="s">
        <v>82</v>
      </c>
      <c r="F340" s="148" t="s">
        <v>496</v>
      </c>
      <c r="G340" s="134"/>
    </row>
    <row r="341" spans="1:7" customFormat="1" ht="12" customHeight="1">
      <c r="A341" s="132" t="s">
        <v>480</v>
      </c>
      <c r="B341" s="133" t="s">
        <v>5</v>
      </c>
      <c r="C341" s="133">
        <v>478</v>
      </c>
      <c r="D341" s="174">
        <v>142</v>
      </c>
      <c r="E341" s="133" t="s">
        <v>82</v>
      </c>
      <c r="F341" s="148" t="s">
        <v>496</v>
      </c>
      <c r="G341" s="134"/>
    </row>
    <row r="342" spans="1:7" customFormat="1" ht="12" customHeight="1">
      <c r="A342" s="132" t="s">
        <v>519</v>
      </c>
      <c r="B342" s="133" t="s">
        <v>5</v>
      </c>
      <c r="C342" s="133">
        <v>479</v>
      </c>
      <c r="D342" s="174">
        <v>141</v>
      </c>
      <c r="E342" s="133" t="s">
        <v>82</v>
      </c>
      <c r="F342" s="148" t="s">
        <v>496</v>
      </c>
      <c r="G342" s="134"/>
    </row>
    <row r="343" spans="1:7" customFormat="1" ht="12" customHeight="1">
      <c r="A343" s="132" t="s">
        <v>547</v>
      </c>
      <c r="B343" s="133" t="s">
        <v>5</v>
      </c>
      <c r="C343" s="133">
        <v>480</v>
      </c>
      <c r="D343" s="174">
        <v>165</v>
      </c>
      <c r="E343" s="133" t="s">
        <v>82</v>
      </c>
      <c r="F343" s="148" t="s">
        <v>496</v>
      </c>
      <c r="G343" s="134"/>
    </row>
    <row r="344" spans="1:7" customFormat="1" ht="12" customHeight="1">
      <c r="A344" s="132" t="s">
        <v>548</v>
      </c>
      <c r="B344" s="133" t="s">
        <v>5</v>
      </c>
      <c r="C344" s="133">
        <v>481</v>
      </c>
      <c r="D344" s="174">
        <v>605</v>
      </c>
      <c r="E344" s="133" t="s">
        <v>91</v>
      </c>
      <c r="F344" s="148" t="s">
        <v>496</v>
      </c>
      <c r="G344" s="134"/>
    </row>
    <row r="345" spans="1:7" customFormat="1" ht="12" customHeight="1">
      <c r="A345" s="132" t="s">
        <v>41</v>
      </c>
      <c r="B345" s="133" t="s">
        <v>5</v>
      </c>
      <c r="C345" s="133">
        <v>482</v>
      </c>
      <c r="D345" s="174">
        <v>106</v>
      </c>
      <c r="E345" s="133" t="s">
        <v>91</v>
      </c>
      <c r="F345" s="148" t="s">
        <v>496</v>
      </c>
      <c r="G345" s="134"/>
    </row>
    <row r="346" spans="1:7" customFormat="1" ht="12" customHeight="1">
      <c r="A346" s="132" t="s">
        <v>41</v>
      </c>
      <c r="B346" s="133" t="s">
        <v>5</v>
      </c>
      <c r="C346" s="133">
        <v>483</v>
      </c>
      <c r="D346" s="174">
        <v>233</v>
      </c>
      <c r="E346" s="133" t="s">
        <v>91</v>
      </c>
      <c r="F346" s="148" t="s">
        <v>496</v>
      </c>
      <c r="G346" s="134"/>
    </row>
    <row r="347" spans="1:7" customFormat="1" ht="12" customHeight="1">
      <c r="A347" s="132" t="s">
        <v>403</v>
      </c>
      <c r="B347" s="133" t="s">
        <v>5</v>
      </c>
      <c r="C347" s="133">
        <v>484</v>
      </c>
      <c r="D347" s="174">
        <v>114</v>
      </c>
      <c r="E347" s="133" t="s">
        <v>91</v>
      </c>
      <c r="F347" s="148" t="s">
        <v>496</v>
      </c>
      <c r="G347" s="134"/>
    </row>
    <row r="348" spans="1:7" customFormat="1" ht="12" customHeight="1">
      <c r="A348" s="132" t="s">
        <v>41</v>
      </c>
      <c r="B348" s="133" t="s">
        <v>5</v>
      </c>
      <c r="C348" s="133">
        <v>485</v>
      </c>
      <c r="D348" s="174">
        <v>151</v>
      </c>
      <c r="E348" s="133" t="s">
        <v>91</v>
      </c>
      <c r="F348" s="148" t="s">
        <v>9</v>
      </c>
      <c r="G348" s="134"/>
    </row>
    <row r="349" spans="1:7" customFormat="1" ht="12" customHeight="1">
      <c r="A349" s="132" t="s">
        <v>34</v>
      </c>
      <c r="B349" s="133" t="s">
        <v>5</v>
      </c>
      <c r="C349" s="133">
        <v>486</v>
      </c>
      <c r="D349" s="174">
        <v>70</v>
      </c>
      <c r="E349" s="133" t="s">
        <v>91</v>
      </c>
      <c r="F349" s="148" t="s">
        <v>496</v>
      </c>
      <c r="G349" s="134"/>
    </row>
    <row r="350" spans="1:7" customFormat="1" ht="12" customHeight="1">
      <c r="A350" s="132" t="s">
        <v>503</v>
      </c>
      <c r="B350" s="133" t="s">
        <v>5</v>
      </c>
      <c r="C350" s="133">
        <v>487</v>
      </c>
      <c r="D350" s="174">
        <v>368</v>
      </c>
      <c r="E350" s="133" t="s">
        <v>91</v>
      </c>
      <c r="F350" s="148" t="s">
        <v>496</v>
      </c>
      <c r="G350" s="134"/>
    </row>
    <row r="351" spans="1:7" customFormat="1" ht="12" customHeight="1">
      <c r="A351" s="132" t="s">
        <v>26</v>
      </c>
      <c r="B351" s="133" t="s">
        <v>5</v>
      </c>
      <c r="C351" s="133">
        <v>488</v>
      </c>
      <c r="D351" s="174">
        <v>132</v>
      </c>
      <c r="E351" s="133" t="s">
        <v>91</v>
      </c>
      <c r="F351" s="148" t="s">
        <v>496</v>
      </c>
      <c r="G351" s="134"/>
    </row>
    <row r="352" spans="1:7" customFormat="1" ht="12" customHeight="1">
      <c r="A352" s="132" t="s">
        <v>74</v>
      </c>
      <c r="B352" s="133" t="s">
        <v>5</v>
      </c>
      <c r="C352" s="133">
        <v>489</v>
      </c>
      <c r="D352" s="174">
        <v>160</v>
      </c>
      <c r="E352" s="133" t="s">
        <v>91</v>
      </c>
      <c r="F352" s="148" t="s">
        <v>496</v>
      </c>
      <c r="G352" s="134"/>
    </row>
    <row r="353" spans="1:7" customFormat="1" ht="12" customHeight="1">
      <c r="A353" s="132" t="s">
        <v>420</v>
      </c>
      <c r="B353" s="133" t="s">
        <v>5</v>
      </c>
      <c r="C353" s="133">
        <v>490</v>
      </c>
      <c r="D353" s="174">
        <v>336</v>
      </c>
      <c r="E353" s="133" t="s">
        <v>91</v>
      </c>
      <c r="F353" s="148" t="s">
        <v>496</v>
      </c>
      <c r="G353" s="134"/>
    </row>
    <row r="354" spans="1:7" customFormat="1" ht="12" customHeight="1">
      <c r="A354" s="132" t="s">
        <v>418</v>
      </c>
      <c r="B354" s="133" t="s">
        <v>5</v>
      </c>
      <c r="C354" s="133">
        <v>491</v>
      </c>
      <c r="D354" s="174">
        <v>232</v>
      </c>
      <c r="E354" s="133" t="s">
        <v>91</v>
      </c>
      <c r="F354" s="148" t="s">
        <v>496</v>
      </c>
      <c r="G354" s="134"/>
    </row>
    <row r="355" spans="1:7" customFormat="1" ht="12" customHeight="1">
      <c r="A355" s="135" t="s">
        <v>406</v>
      </c>
      <c r="B355" s="133" t="s">
        <v>5</v>
      </c>
      <c r="C355" s="133">
        <v>492</v>
      </c>
      <c r="D355" s="174">
        <v>161</v>
      </c>
      <c r="E355" s="133" t="s">
        <v>91</v>
      </c>
      <c r="F355" s="148" t="s">
        <v>496</v>
      </c>
      <c r="G355" s="134"/>
    </row>
    <row r="356" spans="1:7" customFormat="1" ht="12" customHeight="1">
      <c r="A356" s="135" t="s">
        <v>433</v>
      </c>
      <c r="B356" s="133" t="s">
        <v>5</v>
      </c>
      <c r="C356" s="133">
        <v>493</v>
      </c>
      <c r="D356" s="174">
        <v>101</v>
      </c>
      <c r="E356" s="133" t="s">
        <v>91</v>
      </c>
      <c r="F356" s="148" t="s">
        <v>496</v>
      </c>
      <c r="G356" s="134"/>
    </row>
    <row r="357" spans="1:7" customFormat="1" ht="12" customHeight="1">
      <c r="A357" s="132" t="s">
        <v>426</v>
      </c>
      <c r="B357" s="133" t="s">
        <v>5</v>
      </c>
      <c r="C357" s="133">
        <v>494</v>
      </c>
      <c r="D357" s="174">
        <v>398</v>
      </c>
      <c r="E357" s="133" t="s">
        <v>91</v>
      </c>
      <c r="F357" s="148" t="s">
        <v>496</v>
      </c>
      <c r="G357" s="134"/>
    </row>
    <row r="358" spans="1:7" customFormat="1" ht="12" customHeight="1">
      <c r="A358" s="132" t="s">
        <v>34</v>
      </c>
      <c r="B358" s="133" t="s">
        <v>5</v>
      </c>
      <c r="C358" s="133">
        <v>495</v>
      </c>
      <c r="D358" s="174">
        <v>304</v>
      </c>
      <c r="E358" s="133" t="s">
        <v>91</v>
      </c>
      <c r="F358" s="148" t="s">
        <v>496</v>
      </c>
      <c r="G358" s="134"/>
    </row>
    <row r="359" spans="1:7" customFormat="1" ht="12" customHeight="1">
      <c r="A359" s="132" t="s">
        <v>426</v>
      </c>
      <c r="B359" s="133" t="s">
        <v>5</v>
      </c>
      <c r="C359" s="133">
        <v>496</v>
      </c>
      <c r="D359" s="174">
        <v>204</v>
      </c>
      <c r="E359" s="133" t="s">
        <v>91</v>
      </c>
      <c r="F359" s="148" t="s">
        <v>496</v>
      </c>
      <c r="G359" s="134"/>
    </row>
    <row r="360" spans="1:7" customFormat="1" ht="12" customHeight="1">
      <c r="A360" s="135" t="s">
        <v>490</v>
      </c>
      <c r="B360" s="133" t="s">
        <v>5</v>
      </c>
      <c r="C360" s="133">
        <v>497</v>
      </c>
      <c r="D360" s="174">
        <v>456</v>
      </c>
      <c r="E360" s="133" t="s">
        <v>91</v>
      </c>
      <c r="F360" s="148" t="s">
        <v>496</v>
      </c>
      <c r="G360" s="134"/>
    </row>
    <row r="361" spans="1:7" customFormat="1" ht="12" customHeight="1">
      <c r="A361" s="132" t="s">
        <v>41</v>
      </c>
      <c r="B361" s="133" t="s">
        <v>5</v>
      </c>
      <c r="C361" s="133">
        <v>498</v>
      </c>
      <c r="D361" s="174">
        <v>247</v>
      </c>
      <c r="E361" s="133" t="s">
        <v>91</v>
      </c>
      <c r="F361" s="148" t="s">
        <v>496</v>
      </c>
      <c r="G361" s="134"/>
    </row>
    <row r="362" spans="1:7" customFormat="1" ht="12" customHeight="1">
      <c r="A362" s="132" t="s">
        <v>37</v>
      </c>
      <c r="B362" s="133" t="s">
        <v>5</v>
      </c>
      <c r="C362" s="133">
        <v>499</v>
      </c>
      <c r="D362" s="174">
        <v>629</v>
      </c>
      <c r="E362" s="133" t="s">
        <v>91</v>
      </c>
      <c r="F362" s="148" t="s">
        <v>496</v>
      </c>
      <c r="G362" s="134"/>
    </row>
    <row r="363" spans="1:7" customFormat="1" ht="12" customHeight="1">
      <c r="A363" s="135" t="s">
        <v>433</v>
      </c>
      <c r="B363" s="133" t="s">
        <v>5</v>
      </c>
      <c r="C363" s="133">
        <v>500</v>
      </c>
      <c r="D363" s="174">
        <v>595</v>
      </c>
      <c r="E363" s="133" t="s">
        <v>91</v>
      </c>
      <c r="F363" s="148" t="s">
        <v>496</v>
      </c>
      <c r="G363" s="134"/>
    </row>
    <row r="364" spans="1:7" customFormat="1" ht="12" customHeight="1">
      <c r="A364" s="132" t="s">
        <v>440</v>
      </c>
      <c r="B364" s="133" t="s">
        <v>5</v>
      </c>
      <c r="C364" s="133">
        <v>501</v>
      </c>
      <c r="D364" s="174">
        <v>95</v>
      </c>
      <c r="E364" s="133" t="s">
        <v>91</v>
      </c>
      <c r="F364" s="148" t="s">
        <v>496</v>
      </c>
      <c r="G364" s="134"/>
    </row>
    <row r="365" spans="1:7" customFormat="1" ht="12" customHeight="1">
      <c r="A365" s="132" t="s">
        <v>414</v>
      </c>
      <c r="B365" s="133" t="s">
        <v>5</v>
      </c>
      <c r="C365" s="133">
        <v>502</v>
      </c>
      <c r="D365" s="174">
        <v>201</v>
      </c>
      <c r="E365" s="133" t="s">
        <v>91</v>
      </c>
      <c r="F365" s="148" t="s">
        <v>496</v>
      </c>
      <c r="G365" s="134"/>
    </row>
    <row r="366" spans="1:7" customFormat="1" ht="12" customHeight="1">
      <c r="A366" s="135" t="s">
        <v>406</v>
      </c>
      <c r="B366" s="133" t="s">
        <v>5</v>
      </c>
      <c r="C366" s="133">
        <v>503</v>
      </c>
      <c r="D366" s="174">
        <v>168</v>
      </c>
      <c r="E366" s="133" t="s">
        <v>91</v>
      </c>
      <c r="F366" s="148" t="s">
        <v>496</v>
      </c>
      <c r="G366" s="134"/>
    </row>
    <row r="367" spans="1:7" customFormat="1" ht="12" customHeight="1">
      <c r="A367" s="135" t="s">
        <v>406</v>
      </c>
      <c r="B367" s="133" t="s">
        <v>5</v>
      </c>
      <c r="C367" s="133">
        <v>505</v>
      </c>
      <c r="D367" s="174">
        <v>121</v>
      </c>
      <c r="E367" s="133" t="s">
        <v>95</v>
      </c>
      <c r="F367" s="148" t="s">
        <v>9</v>
      </c>
      <c r="G367" s="134"/>
    </row>
    <row r="368" spans="1:7" customFormat="1" ht="12" customHeight="1">
      <c r="A368" s="132" t="s">
        <v>34</v>
      </c>
      <c r="B368" s="133" t="s">
        <v>5</v>
      </c>
      <c r="C368" s="133">
        <v>506</v>
      </c>
      <c r="D368" s="174">
        <v>77</v>
      </c>
      <c r="E368" s="133" t="s">
        <v>95</v>
      </c>
      <c r="F368" s="148" t="s">
        <v>496</v>
      </c>
      <c r="G368" s="134"/>
    </row>
    <row r="369" spans="1:7" customFormat="1" ht="12" customHeight="1">
      <c r="A369" s="132" t="s">
        <v>457</v>
      </c>
      <c r="B369" s="133" t="s">
        <v>5</v>
      </c>
      <c r="C369" s="133">
        <v>507</v>
      </c>
      <c r="D369" s="174">
        <v>158</v>
      </c>
      <c r="E369" s="133" t="s">
        <v>95</v>
      </c>
      <c r="F369" s="148" t="s">
        <v>496</v>
      </c>
      <c r="G369" s="134"/>
    </row>
    <row r="370" spans="1:7" customFormat="1" ht="12" customHeight="1">
      <c r="A370" s="132" t="s">
        <v>34</v>
      </c>
      <c r="B370" s="133" t="s">
        <v>5</v>
      </c>
      <c r="C370" s="133">
        <v>508</v>
      </c>
      <c r="D370" s="174">
        <v>128</v>
      </c>
      <c r="E370" s="133" t="s">
        <v>95</v>
      </c>
      <c r="F370" s="148" t="s">
        <v>496</v>
      </c>
      <c r="G370" s="134"/>
    </row>
    <row r="371" spans="1:7" customFormat="1" ht="12" customHeight="1">
      <c r="A371" s="132" t="s">
        <v>41</v>
      </c>
      <c r="B371" s="133" t="s">
        <v>5</v>
      </c>
      <c r="C371" s="133">
        <v>520</v>
      </c>
      <c r="D371" s="174">
        <v>295</v>
      </c>
      <c r="E371" s="133" t="s">
        <v>95</v>
      </c>
      <c r="F371" s="148" t="s">
        <v>9</v>
      </c>
      <c r="G371" s="134"/>
    </row>
    <row r="372" spans="1:7" customFormat="1" ht="12" customHeight="1">
      <c r="A372" s="132" t="s">
        <v>407</v>
      </c>
      <c r="B372" s="133" t="s">
        <v>5</v>
      </c>
      <c r="C372" s="133">
        <v>623</v>
      </c>
      <c r="D372" s="174">
        <v>1267</v>
      </c>
      <c r="E372" s="133" t="s">
        <v>98</v>
      </c>
      <c r="F372" s="148" t="s">
        <v>496</v>
      </c>
      <c r="G372" s="134"/>
    </row>
    <row r="373" spans="1:7" customFormat="1" ht="12" customHeight="1">
      <c r="A373" s="132" t="s">
        <v>415</v>
      </c>
      <c r="B373" s="133" t="s">
        <v>5</v>
      </c>
      <c r="C373" s="133">
        <v>624</v>
      </c>
      <c r="D373" s="174">
        <v>205</v>
      </c>
      <c r="E373" s="133" t="s">
        <v>98</v>
      </c>
      <c r="F373" s="148" t="s">
        <v>496</v>
      </c>
      <c r="G373" s="134"/>
    </row>
    <row r="374" spans="1:7" customFormat="1" ht="12" customHeight="1">
      <c r="A374" s="132" t="s">
        <v>35</v>
      </c>
      <c r="B374" s="133" t="s">
        <v>5</v>
      </c>
      <c r="C374" s="133">
        <v>625</v>
      </c>
      <c r="D374" s="174">
        <v>184</v>
      </c>
      <c r="E374" s="133" t="s">
        <v>98</v>
      </c>
      <c r="F374" s="148" t="s">
        <v>9</v>
      </c>
      <c r="G374" s="134"/>
    </row>
    <row r="375" spans="1:7" customFormat="1" ht="12" customHeight="1">
      <c r="A375" s="132" t="s">
        <v>420</v>
      </c>
      <c r="B375" s="133" t="s">
        <v>5</v>
      </c>
      <c r="C375" s="133">
        <v>626</v>
      </c>
      <c r="D375" s="174">
        <v>650</v>
      </c>
      <c r="E375" s="133" t="s">
        <v>98</v>
      </c>
      <c r="F375" s="148" t="s">
        <v>9</v>
      </c>
      <c r="G375" s="134"/>
    </row>
    <row r="376" spans="1:7" customFormat="1" ht="12" customHeight="1">
      <c r="A376" s="132" t="s">
        <v>420</v>
      </c>
      <c r="B376" s="133" t="s">
        <v>5</v>
      </c>
      <c r="C376" s="133">
        <v>627</v>
      </c>
      <c r="D376" s="174">
        <v>525</v>
      </c>
      <c r="E376" s="133" t="s">
        <v>98</v>
      </c>
      <c r="F376" s="148" t="s">
        <v>9</v>
      </c>
      <c r="G376" s="134"/>
    </row>
    <row r="377" spans="1:7" customFormat="1" ht="12" customHeight="1">
      <c r="A377" s="132" t="s">
        <v>408</v>
      </c>
      <c r="B377" s="133" t="s">
        <v>5</v>
      </c>
      <c r="C377" s="133">
        <v>628</v>
      </c>
      <c r="D377" s="174">
        <v>1818</v>
      </c>
      <c r="E377" s="133" t="s">
        <v>98</v>
      </c>
      <c r="F377" s="148" t="s">
        <v>496</v>
      </c>
      <c r="G377" s="134"/>
    </row>
    <row r="378" spans="1:7" customFormat="1" ht="12" customHeight="1">
      <c r="A378" s="132" t="s">
        <v>440</v>
      </c>
      <c r="B378" s="133" t="s">
        <v>5</v>
      </c>
      <c r="C378" s="133">
        <v>630</v>
      </c>
      <c r="D378" s="174">
        <v>872</v>
      </c>
      <c r="E378" s="133" t="s">
        <v>98</v>
      </c>
      <c r="F378" s="148" t="s">
        <v>496</v>
      </c>
      <c r="G378" s="134"/>
    </row>
    <row r="379" spans="1:7" customFormat="1" ht="12" customHeight="1">
      <c r="A379" s="132" t="s">
        <v>460</v>
      </c>
      <c r="B379" s="133" t="s">
        <v>5</v>
      </c>
      <c r="C379" s="133">
        <v>631</v>
      </c>
      <c r="D379" s="174">
        <v>660</v>
      </c>
      <c r="E379" s="133" t="s">
        <v>98</v>
      </c>
      <c r="F379" s="148" t="s">
        <v>496</v>
      </c>
      <c r="G379" s="134"/>
    </row>
    <row r="380" spans="1:7" customFormat="1" ht="12" customHeight="1">
      <c r="A380" s="132" t="s">
        <v>501</v>
      </c>
      <c r="B380" s="133" t="s">
        <v>5</v>
      </c>
      <c r="C380" s="133">
        <v>632</v>
      </c>
      <c r="D380" s="174">
        <v>518</v>
      </c>
      <c r="E380" s="133" t="s">
        <v>101</v>
      </c>
      <c r="F380" s="148" t="s">
        <v>9</v>
      </c>
      <c r="G380" s="134"/>
    </row>
    <row r="381" spans="1:7" customFormat="1" ht="12" customHeight="1">
      <c r="A381" s="132" t="s">
        <v>505</v>
      </c>
      <c r="B381" s="133" t="s">
        <v>5</v>
      </c>
      <c r="C381" s="133">
        <v>633</v>
      </c>
      <c r="D381" s="174">
        <v>291</v>
      </c>
      <c r="E381" s="133" t="s">
        <v>101</v>
      </c>
      <c r="F381" s="148" t="s">
        <v>497</v>
      </c>
      <c r="G381" s="134"/>
    </row>
    <row r="382" spans="1:7" customFormat="1" ht="12" customHeight="1">
      <c r="A382" s="135" t="s">
        <v>479</v>
      </c>
      <c r="B382" s="133" t="s">
        <v>5</v>
      </c>
      <c r="C382" s="133">
        <v>634</v>
      </c>
      <c r="D382" s="174">
        <v>528</v>
      </c>
      <c r="E382" s="133" t="s">
        <v>101</v>
      </c>
      <c r="F382" s="148" t="s">
        <v>497</v>
      </c>
      <c r="G382" s="134"/>
    </row>
    <row r="383" spans="1:7" customFormat="1" ht="12" customHeight="1">
      <c r="A383" s="132" t="s">
        <v>514</v>
      </c>
      <c r="B383" s="133" t="s">
        <v>5</v>
      </c>
      <c r="C383" s="133">
        <v>635</v>
      </c>
      <c r="D383" s="174">
        <v>490</v>
      </c>
      <c r="E383" s="133" t="s">
        <v>101</v>
      </c>
      <c r="F383" s="148" t="s">
        <v>497</v>
      </c>
      <c r="G383" s="134"/>
    </row>
    <row r="384" spans="1:7" customFormat="1" ht="12" customHeight="1">
      <c r="A384" s="132" t="s">
        <v>524</v>
      </c>
      <c r="B384" s="133" t="s">
        <v>5</v>
      </c>
      <c r="C384" s="133">
        <v>636</v>
      </c>
      <c r="D384" s="174">
        <v>250</v>
      </c>
      <c r="E384" s="133" t="s">
        <v>101</v>
      </c>
      <c r="F384" s="148" t="s">
        <v>497</v>
      </c>
      <c r="G384" s="134"/>
    </row>
    <row r="385" spans="1:7" customFormat="1" ht="12" customHeight="1">
      <c r="A385" s="135" t="s">
        <v>490</v>
      </c>
      <c r="B385" s="133" t="s">
        <v>5</v>
      </c>
      <c r="C385" s="133">
        <v>637</v>
      </c>
      <c r="D385" s="174">
        <v>471</v>
      </c>
      <c r="E385" s="133" t="s">
        <v>101</v>
      </c>
      <c r="F385" s="148" t="s">
        <v>497</v>
      </c>
      <c r="G385" s="134"/>
    </row>
    <row r="386" spans="1:7" customFormat="1" ht="12" customHeight="1">
      <c r="A386" s="132" t="s">
        <v>520</v>
      </c>
      <c r="B386" s="133" t="s">
        <v>5</v>
      </c>
      <c r="C386" s="133">
        <v>638</v>
      </c>
      <c r="D386" s="174">
        <v>528</v>
      </c>
      <c r="E386" s="133" t="s">
        <v>101</v>
      </c>
      <c r="F386" s="148" t="s">
        <v>497</v>
      </c>
      <c r="G386" s="134"/>
    </row>
    <row r="387" spans="1:7" customFormat="1" ht="12" customHeight="1">
      <c r="A387" s="132" t="s">
        <v>459</v>
      </c>
      <c r="B387" s="133" t="s">
        <v>5</v>
      </c>
      <c r="C387" s="133">
        <v>639</v>
      </c>
      <c r="D387" s="174">
        <v>157</v>
      </c>
      <c r="E387" s="133" t="s">
        <v>101</v>
      </c>
      <c r="F387" s="148" t="s">
        <v>497</v>
      </c>
      <c r="G387" s="134"/>
    </row>
    <row r="388" spans="1:7" customFormat="1" ht="12" customHeight="1">
      <c r="A388" s="132" t="s">
        <v>441</v>
      </c>
      <c r="B388" s="133" t="s">
        <v>5</v>
      </c>
      <c r="C388" s="133">
        <v>640</v>
      </c>
      <c r="D388" s="174">
        <v>255</v>
      </c>
      <c r="E388" s="133" t="s">
        <v>101</v>
      </c>
      <c r="F388" s="148" t="s">
        <v>497</v>
      </c>
      <c r="G388" s="134"/>
    </row>
    <row r="389" spans="1:7" customFormat="1" ht="12" customHeight="1">
      <c r="A389" s="132" t="s">
        <v>426</v>
      </c>
      <c r="B389" s="133" t="s">
        <v>5</v>
      </c>
      <c r="C389" s="133">
        <v>641</v>
      </c>
      <c r="D389" s="174">
        <v>230</v>
      </c>
      <c r="E389" s="133" t="s">
        <v>101</v>
      </c>
      <c r="F389" s="148" t="s">
        <v>497</v>
      </c>
      <c r="G389" s="134"/>
    </row>
    <row r="390" spans="1:7" customFormat="1" ht="12" customHeight="1">
      <c r="A390" s="107" t="s">
        <v>540</v>
      </c>
      <c r="B390" s="133" t="s">
        <v>5</v>
      </c>
      <c r="C390" s="133">
        <v>642</v>
      </c>
      <c r="D390" s="174">
        <v>282</v>
      </c>
      <c r="E390" s="133" t="s">
        <v>101</v>
      </c>
      <c r="F390" s="148" t="s">
        <v>497</v>
      </c>
      <c r="G390" s="134"/>
    </row>
    <row r="391" spans="1:7" customFormat="1" ht="12" customHeight="1">
      <c r="A391" s="132" t="s">
        <v>404</v>
      </c>
      <c r="B391" s="133" t="s">
        <v>5</v>
      </c>
      <c r="C391" s="133">
        <v>643</v>
      </c>
      <c r="D391" s="174">
        <v>283</v>
      </c>
      <c r="E391" s="133" t="s">
        <v>101</v>
      </c>
      <c r="F391" s="148" t="s">
        <v>497</v>
      </c>
      <c r="G391" s="134"/>
    </row>
    <row r="392" spans="1:7" customFormat="1" ht="12" customHeight="1">
      <c r="A392" s="132" t="s">
        <v>34</v>
      </c>
      <c r="B392" s="133" t="s">
        <v>5</v>
      </c>
      <c r="C392" s="133">
        <v>644</v>
      </c>
      <c r="D392" s="174">
        <v>455</v>
      </c>
      <c r="E392" s="133" t="s">
        <v>101</v>
      </c>
      <c r="F392" s="148" t="s">
        <v>497</v>
      </c>
      <c r="G392" s="134"/>
    </row>
    <row r="393" spans="1:7" customFormat="1" ht="12" customHeight="1">
      <c r="A393" s="132" t="s">
        <v>520</v>
      </c>
      <c r="B393" s="133" t="s">
        <v>5</v>
      </c>
      <c r="C393" s="133">
        <v>645</v>
      </c>
      <c r="D393" s="174">
        <v>427</v>
      </c>
      <c r="E393" s="133" t="s">
        <v>101</v>
      </c>
      <c r="F393" s="148" t="s">
        <v>497</v>
      </c>
      <c r="G393" s="134"/>
    </row>
    <row r="394" spans="1:7" customFormat="1" ht="12" customHeight="1">
      <c r="A394" s="107" t="s">
        <v>540</v>
      </c>
      <c r="B394" s="133" t="s">
        <v>5</v>
      </c>
      <c r="C394" s="133">
        <v>646</v>
      </c>
      <c r="D394" s="174">
        <v>600</v>
      </c>
      <c r="E394" s="133" t="s">
        <v>101</v>
      </c>
      <c r="F394" s="148" t="s">
        <v>9</v>
      </c>
      <c r="G394" s="134"/>
    </row>
    <row r="395" spans="1:7" customFormat="1" ht="12" customHeight="1">
      <c r="A395" s="135" t="s">
        <v>476</v>
      </c>
      <c r="B395" s="133" t="s">
        <v>5</v>
      </c>
      <c r="C395" s="133">
        <v>647</v>
      </c>
      <c r="D395" s="174">
        <v>123</v>
      </c>
      <c r="E395" s="133" t="s">
        <v>101</v>
      </c>
      <c r="F395" s="148" t="s">
        <v>9</v>
      </c>
      <c r="G395" s="134"/>
    </row>
    <row r="396" spans="1:7" customFormat="1" ht="12" customHeight="1">
      <c r="A396" s="132" t="s">
        <v>429</v>
      </c>
      <c r="B396" s="133" t="s">
        <v>5</v>
      </c>
      <c r="C396" s="133">
        <v>648</v>
      </c>
      <c r="D396" s="174">
        <v>483</v>
      </c>
      <c r="E396" s="133" t="s">
        <v>101</v>
      </c>
      <c r="F396" s="148" t="s">
        <v>497</v>
      </c>
      <c r="G396" s="134"/>
    </row>
    <row r="397" spans="1:7" customFormat="1" ht="12" customHeight="1">
      <c r="A397" s="132" t="s">
        <v>34</v>
      </c>
      <c r="B397" s="133" t="s">
        <v>5</v>
      </c>
      <c r="C397" s="133">
        <v>649</v>
      </c>
      <c r="D397" s="174">
        <v>433</v>
      </c>
      <c r="E397" s="133" t="s">
        <v>101</v>
      </c>
      <c r="F397" s="148" t="s">
        <v>497</v>
      </c>
      <c r="G397" s="134"/>
    </row>
    <row r="398" spans="1:7" customFormat="1" ht="12" customHeight="1">
      <c r="A398" s="132" t="s">
        <v>34</v>
      </c>
      <c r="B398" s="133" t="s">
        <v>5</v>
      </c>
      <c r="C398" s="133">
        <v>650</v>
      </c>
      <c r="D398" s="174">
        <v>210</v>
      </c>
      <c r="E398" s="133" t="s">
        <v>101</v>
      </c>
      <c r="F398" s="148" t="s">
        <v>497</v>
      </c>
      <c r="G398" s="134"/>
    </row>
    <row r="399" spans="1:7" customFormat="1" ht="12" customHeight="1">
      <c r="A399" s="132" t="s">
        <v>501</v>
      </c>
      <c r="B399" s="133" t="s">
        <v>5</v>
      </c>
      <c r="C399" s="133">
        <v>651</v>
      </c>
      <c r="D399" s="174">
        <v>406</v>
      </c>
      <c r="E399" s="133" t="s">
        <v>101</v>
      </c>
      <c r="F399" s="148" t="s">
        <v>497</v>
      </c>
      <c r="G399" s="134"/>
    </row>
    <row r="400" spans="1:7" customFormat="1" ht="12" customHeight="1">
      <c r="A400" s="132" t="s">
        <v>548</v>
      </c>
      <c r="B400" s="133" t="s">
        <v>5</v>
      </c>
      <c r="C400" s="133">
        <v>652</v>
      </c>
      <c r="D400" s="174">
        <v>443</v>
      </c>
      <c r="E400" s="133" t="s">
        <v>101</v>
      </c>
      <c r="F400" s="148" t="s">
        <v>497</v>
      </c>
      <c r="G400" s="134"/>
    </row>
    <row r="401" spans="1:7" customFormat="1" ht="12" customHeight="1">
      <c r="A401" s="132" t="s">
        <v>403</v>
      </c>
      <c r="B401" s="133" t="s">
        <v>5</v>
      </c>
      <c r="C401" s="133">
        <v>653</v>
      </c>
      <c r="D401" s="174">
        <v>712</v>
      </c>
      <c r="E401" s="133" t="s">
        <v>101</v>
      </c>
      <c r="F401" s="148" t="s">
        <v>497</v>
      </c>
      <c r="G401" s="134"/>
    </row>
    <row r="402" spans="1:7" customFormat="1" ht="12" customHeight="1">
      <c r="A402" s="132" t="s">
        <v>501</v>
      </c>
      <c r="B402" s="133" t="s">
        <v>5</v>
      </c>
      <c r="C402" s="133">
        <v>654</v>
      </c>
      <c r="D402" s="174">
        <v>422</v>
      </c>
      <c r="E402" s="133" t="s">
        <v>101</v>
      </c>
      <c r="F402" s="148" t="s">
        <v>497</v>
      </c>
      <c r="G402" s="134"/>
    </row>
    <row r="403" spans="1:7" customFormat="1" ht="12" customHeight="1">
      <c r="A403" s="132" t="s">
        <v>418</v>
      </c>
      <c r="B403" s="133" t="s">
        <v>5</v>
      </c>
      <c r="C403" s="133">
        <v>655</v>
      </c>
      <c r="D403" s="174">
        <v>472</v>
      </c>
      <c r="E403" s="133" t="s">
        <v>101</v>
      </c>
      <c r="F403" s="148" t="s">
        <v>497</v>
      </c>
      <c r="G403" s="134"/>
    </row>
    <row r="404" spans="1:7" customFormat="1" ht="12" customHeight="1">
      <c r="A404" s="132" t="s">
        <v>35</v>
      </c>
      <c r="B404" s="133" t="s">
        <v>5</v>
      </c>
      <c r="C404" s="133">
        <v>656</v>
      </c>
      <c r="D404" s="174">
        <v>195</v>
      </c>
      <c r="E404" s="133" t="s">
        <v>101</v>
      </c>
      <c r="F404" s="148" t="s">
        <v>497</v>
      </c>
      <c r="G404" s="134"/>
    </row>
    <row r="405" spans="1:7" customFormat="1" ht="12" customHeight="1">
      <c r="A405" s="135" t="s">
        <v>433</v>
      </c>
      <c r="B405" s="133" t="s">
        <v>5</v>
      </c>
      <c r="C405" s="133">
        <v>657</v>
      </c>
      <c r="D405" s="174">
        <v>265</v>
      </c>
      <c r="E405" s="133" t="s">
        <v>101</v>
      </c>
      <c r="F405" s="148" t="s">
        <v>497</v>
      </c>
      <c r="G405" s="134"/>
    </row>
    <row r="406" spans="1:7" customFormat="1" ht="12" customHeight="1">
      <c r="A406" s="132" t="s">
        <v>519</v>
      </c>
      <c r="B406" s="133" t="s">
        <v>5</v>
      </c>
      <c r="C406" s="133">
        <v>658</v>
      </c>
      <c r="D406" s="174">
        <v>50</v>
      </c>
      <c r="E406" s="133" t="s">
        <v>101</v>
      </c>
      <c r="F406" s="148" t="s">
        <v>497</v>
      </c>
      <c r="G406" s="134"/>
    </row>
    <row r="407" spans="1:7" customFormat="1" ht="12" customHeight="1">
      <c r="A407" s="132" t="s">
        <v>414</v>
      </c>
      <c r="B407" s="133" t="s">
        <v>5</v>
      </c>
      <c r="C407" s="133">
        <v>659</v>
      </c>
      <c r="D407" s="174">
        <v>730</v>
      </c>
      <c r="E407" s="133" t="s">
        <v>101</v>
      </c>
      <c r="F407" s="148" t="s">
        <v>497</v>
      </c>
      <c r="G407" s="134"/>
    </row>
    <row r="408" spans="1:7" customFormat="1" ht="12" customHeight="1">
      <c r="A408" s="132" t="s">
        <v>420</v>
      </c>
      <c r="B408" s="133" t="s">
        <v>5</v>
      </c>
      <c r="C408" s="133">
        <v>660</v>
      </c>
      <c r="D408" s="174">
        <v>1305</v>
      </c>
      <c r="E408" s="133" t="s">
        <v>101</v>
      </c>
      <c r="F408" s="148" t="s">
        <v>9</v>
      </c>
      <c r="G408" s="134"/>
    </row>
    <row r="409" spans="1:7" customFormat="1" ht="12" customHeight="1">
      <c r="A409" s="132" t="s">
        <v>414</v>
      </c>
      <c r="B409" s="133" t="s">
        <v>5</v>
      </c>
      <c r="C409" s="133">
        <v>661</v>
      </c>
      <c r="D409" s="174">
        <v>285</v>
      </c>
      <c r="E409" s="133" t="s">
        <v>101</v>
      </c>
      <c r="F409" s="148" t="s">
        <v>9</v>
      </c>
      <c r="G409" s="134"/>
    </row>
    <row r="410" spans="1:7" customFormat="1" ht="12" customHeight="1">
      <c r="A410" s="132" t="s">
        <v>510</v>
      </c>
      <c r="B410" s="133" t="s">
        <v>5</v>
      </c>
      <c r="C410" s="133">
        <v>662</v>
      </c>
      <c r="D410" s="174">
        <v>219</v>
      </c>
      <c r="E410" s="133" t="s">
        <v>101</v>
      </c>
      <c r="F410" s="148" t="s">
        <v>9</v>
      </c>
      <c r="G410" s="134"/>
    </row>
    <row r="411" spans="1:7" customFormat="1" ht="12" customHeight="1">
      <c r="A411" s="132" t="s">
        <v>510</v>
      </c>
      <c r="B411" s="133" t="s">
        <v>5</v>
      </c>
      <c r="C411" s="133">
        <v>663</v>
      </c>
      <c r="D411" s="174">
        <v>250</v>
      </c>
      <c r="E411" s="133" t="s">
        <v>101</v>
      </c>
      <c r="F411" s="148" t="s">
        <v>497</v>
      </c>
      <c r="G411" s="134"/>
    </row>
    <row r="412" spans="1:7" customFormat="1" ht="12" customHeight="1">
      <c r="A412" s="132" t="s">
        <v>411</v>
      </c>
      <c r="B412" s="133" t="s">
        <v>5</v>
      </c>
      <c r="C412" s="133">
        <v>664</v>
      </c>
      <c r="D412" s="174">
        <v>467</v>
      </c>
      <c r="E412" s="133" t="s">
        <v>101</v>
      </c>
      <c r="F412" s="148" t="s">
        <v>497</v>
      </c>
      <c r="G412" s="134"/>
    </row>
    <row r="413" spans="1:7" customFormat="1" ht="12" customHeight="1">
      <c r="A413" s="132" t="s">
        <v>457</v>
      </c>
      <c r="B413" s="133" t="s">
        <v>5</v>
      </c>
      <c r="C413" s="133">
        <v>665</v>
      </c>
      <c r="D413" s="174">
        <v>530</v>
      </c>
      <c r="E413" s="133" t="s">
        <v>101</v>
      </c>
      <c r="F413" s="148" t="s">
        <v>497</v>
      </c>
      <c r="G413" s="134"/>
    </row>
    <row r="414" spans="1:7" customFormat="1" ht="12" customHeight="1">
      <c r="A414" s="132" t="s">
        <v>520</v>
      </c>
      <c r="B414" s="133" t="s">
        <v>5</v>
      </c>
      <c r="C414" s="133">
        <v>666</v>
      </c>
      <c r="D414" s="174">
        <v>335</v>
      </c>
      <c r="E414" s="133" t="s">
        <v>101</v>
      </c>
      <c r="F414" s="148" t="s">
        <v>497</v>
      </c>
      <c r="G414" s="134"/>
    </row>
    <row r="415" spans="1:7" customFormat="1" ht="12" customHeight="1">
      <c r="A415" s="132" t="s">
        <v>548</v>
      </c>
      <c r="B415" s="133" t="s">
        <v>5</v>
      </c>
      <c r="C415" s="133">
        <v>667</v>
      </c>
      <c r="D415" s="174">
        <v>335</v>
      </c>
      <c r="E415" s="133" t="s">
        <v>101</v>
      </c>
      <c r="F415" s="148" t="s">
        <v>497</v>
      </c>
      <c r="G415" s="134"/>
    </row>
    <row r="416" spans="1:7" customFormat="1" ht="12" customHeight="1">
      <c r="A416" s="132" t="s">
        <v>41</v>
      </c>
      <c r="B416" s="133" t="s">
        <v>5</v>
      </c>
      <c r="C416" s="133">
        <v>668</v>
      </c>
      <c r="D416" s="174">
        <v>433</v>
      </c>
      <c r="E416" s="133" t="s">
        <v>101</v>
      </c>
      <c r="F416" s="148" t="s">
        <v>9</v>
      </c>
      <c r="G416" s="134"/>
    </row>
    <row r="417" spans="1:7" customFormat="1" ht="12" customHeight="1">
      <c r="A417" s="132" t="s">
        <v>41</v>
      </c>
      <c r="B417" s="133" t="s">
        <v>5</v>
      </c>
      <c r="C417" s="133">
        <v>669</v>
      </c>
      <c r="D417" s="174">
        <v>290</v>
      </c>
      <c r="E417" s="133" t="s">
        <v>101</v>
      </c>
      <c r="F417" s="148" t="s">
        <v>9</v>
      </c>
      <c r="G417" s="134"/>
    </row>
    <row r="418" spans="1:7" customFormat="1" ht="12" customHeight="1">
      <c r="A418" s="132" t="s">
        <v>503</v>
      </c>
      <c r="B418" s="133" t="s">
        <v>5</v>
      </c>
      <c r="C418" s="133">
        <v>670</v>
      </c>
      <c r="D418" s="174">
        <v>290</v>
      </c>
      <c r="E418" s="133" t="s">
        <v>101</v>
      </c>
      <c r="F418" s="148" t="s">
        <v>9</v>
      </c>
      <c r="G418" s="134"/>
    </row>
    <row r="419" spans="1:7" customFormat="1" ht="12" customHeight="1">
      <c r="A419" s="132" t="s">
        <v>426</v>
      </c>
      <c r="B419" s="133" t="s">
        <v>5</v>
      </c>
      <c r="C419" s="133">
        <v>671</v>
      </c>
      <c r="D419" s="174">
        <v>285</v>
      </c>
      <c r="E419" s="133" t="s">
        <v>101</v>
      </c>
      <c r="F419" s="148" t="s">
        <v>9</v>
      </c>
      <c r="G419" s="134"/>
    </row>
    <row r="420" spans="1:7" customFormat="1" ht="12" customHeight="1">
      <c r="A420" s="132" t="s">
        <v>441</v>
      </c>
      <c r="B420" s="133" t="s">
        <v>5</v>
      </c>
      <c r="C420" s="133">
        <v>672</v>
      </c>
      <c r="D420" s="174">
        <v>349</v>
      </c>
      <c r="E420" s="133" t="s">
        <v>101</v>
      </c>
      <c r="F420" s="148" t="s">
        <v>9</v>
      </c>
      <c r="G420" s="134"/>
    </row>
    <row r="421" spans="1:7" customFormat="1" ht="12" customHeight="1">
      <c r="A421" s="132" t="s">
        <v>511</v>
      </c>
      <c r="B421" s="133" t="s">
        <v>5</v>
      </c>
      <c r="C421" s="133">
        <v>673</v>
      </c>
      <c r="D421" s="174">
        <v>457</v>
      </c>
      <c r="E421" s="133" t="s">
        <v>101</v>
      </c>
      <c r="F421" s="148" t="s">
        <v>9</v>
      </c>
      <c r="G421" s="134"/>
    </row>
    <row r="422" spans="1:7" customFormat="1" ht="12" customHeight="1">
      <c r="A422" s="132" t="s">
        <v>520</v>
      </c>
      <c r="B422" s="133" t="s">
        <v>5</v>
      </c>
      <c r="C422" s="133">
        <v>674</v>
      </c>
      <c r="D422" s="174">
        <v>215</v>
      </c>
      <c r="E422" s="133" t="s">
        <v>101</v>
      </c>
      <c r="F422" s="148" t="s">
        <v>9</v>
      </c>
      <c r="G422" s="134"/>
    </row>
    <row r="423" spans="1:7" customFormat="1" ht="12" customHeight="1">
      <c r="A423" s="135" t="s">
        <v>406</v>
      </c>
      <c r="B423" s="133" t="s">
        <v>5</v>
      </c>
      <c r="C423" s="133">
        <v>675</v>
      </c>
      <c r="D423" s="174">
        <v>243</v>
      </c>
      <c r="E423" s="133" t="s">
        <v>101</v>
      </c>
      <c r="F423" s="148" t="s">
        <v>9</v>
      </c>
      <c r="G423" s="134"/>
    </row>
    <row r="424" spans="1:7" customFormat="1" ht="12" customHeight="1">
      <c r="A424" s="135" t="s">
        <v>406</v>
      </c>
      <c r="B424" s="133" t="s">
        <v>5</v>
      </c>
      <c r="C424" s="133">
        <v>676</v>
      </c>
      <c r="D424" s="174">
        <v>3</v>
      </c>
      <c r="E424" s="133" t="s">
        <v>101</v>
      </c>
      <c r="F424" s="148" t="s">
        <v>9</v>
      </c>
      <c r="G424" s="134"/>
    </row>
    <row r="425" spans="1:7" customFormat="1" ht="12" customHeight="1">
      <c r="A425" s="132" t="s">
        <v>405</v>
      </c>
      <c r="B425" s="133" t="s">
        <v>5</v>
      </c>
      <c r="C425" s="133">
        <v>678</v>
      </c>
      <c r="D425" s="174">
        <v>223</v>
      </c>
      <c r="E425" s="133" t="s">
        <v>101</v>
      </c>
      <c r="F425" s="148" t="s">
        <v>9</v>
      </c>
      <c r="G425" s="134"/>
    </row>
    <row r="426" spans="1:7" customFormat="1" ht="12" customHeight="1">
      <c r="A426" s="132" t="s">
        <v>420</v>
      </c>
      <c r="B426" s="133" t="s">
        <v>5</v>
      </c>
      <c r="C426" s="133">
        <v>679</v>
      </c>
      <c r="D426" s="174">
        <v>780</v>
      </c>
      <c r="E426" s="133" t="s">
        <v>101</v>
      </c>
      <c r="F426" s="148" t="s">
        <v>9</v>
      </c>
      <c r="G426" s="134"/>
    </row>
    <row r="427" spans="1:7" customFormat="1" ht="12" customHeight="1">
      <c r="A427" s="132" t="s">
        <v>524</v>
      </c>
      <c r="B427" s="133" t="s">
        <v>5</v>
      </c>
      <c r="C427" s="133">
        <v>680</v>
      </c>
      <c r="D427" s="174">
        <v>547</v>
      </c>
      <c r="E427" s="133" t="s">
        <v>101</v>
      </c>
      <c r="F427" s="148" t="s">
        <v>9</v>
      </c>
      <c r="G427" s="134"/>
    </row>
    <row r="428" spans="1:7" customFormat="1" ht="12" customHeight="1">
      <c r="A428" s="132" t="s">
        <v>520</v>
      </c>
      <c r="B428" s="133" t="s">
        <v>5</v>
      </c>
      <c r="C428" s="133">
        <v>681</v>
      </c>
      <c r="D428" s="174">
        <v>412</v>
      </c>
      <c r="E428" s="133" t="s">
        <v>101</v>
      </c>
      <c r="F428" s="148" t="s">
        <v>9</v>
      </c>
      <c r="G428" s="134"/>
    </row>
    <row r="429" spans="1:7" customFormat="1" ht="12" customHeight="1">
      <c r="A429" s="132" t="s">
        <v>520</v>
      </c>
      <c r="B429" s="133" t="s">
        <v>5</v>
      </c>
      <c r="C429" s="133">
        <v>682</v>
      </c>
      <c r="D429" s="174">
        <v>360</v>
      </c>
      <c r="E429" s="133" t="s">
        <v>101</v>
      </c>
      <c r="F429" s="148" t="s">
        <v>9</v>
      </c>
      <c r="G429" s="134"/>
    </row>
    <row r="430" spans="1:7" customFormat="1" ht="12" customHeight="1">
      <c r="A430" s="132" t="s">
        <v>53</v>
      </c>
      <c r="B430" s="133" t="s">
        <v>5</v>
      </c>
      <c r="C430" s="133">
        <v>685</v>
      </c>
      <c r="D430" s="174">
        <v>168</v>
      </c>
      <c r="E430" s="133" t="s">
        <v>101</v>
      </c>
      <c r="F430" s="148" t="s">
        <v>9</v>
      </c>
      <c r="G430" s="134"/>
    </row>
    <row r="431" spans="1:7" customFormat="1" ht="12" customHeight="1">
      <c r="A431" s="132" t="s">
        <v>35</v>
      </c>
      <c r="B431" s="133" t="s">
        <v>5</v>
      </c>
      <c r="C431" s="133">
        <v>686</v>
      </c>
      <c r="D431" s="174">
        <v>468</v>
      </c>
      <c r="E431" s="133" t="s">
        <v>101</v>
      </c>
      <c r="F431" s="148" t="s">
        <v>9</v>
      </c>
      <c r="G431" s="134"/>
    </row>
    <row r="432" spans="1:7" customFormat="1" ht="12" customHeight="1">
      <c r="A432" s="132" t="s">
        <v>506</v>
      </c>
      <c r="B432" s="133" t="s">
        <v>5</v>
      </c>
      <c r="C432" s="133">
        <v>687</v>
      </c>
      <c r="D432" s="174">
        <v>390</v>
      </c>
      <c r="E432" s="133" t="s">
        <v>101</v>
      </c>
      <c r="F432" s="148" t="s">
        <v>497</v>
      </c>
      <c r="G432" s="134"/>
    </row>
    <row r="433" spans="1:7" customFormat="1" ht="12" customHeight="1">
      <c r="A433" s="132" t="s">
        <v>45</v>
      </c>
      <c r="B433" s="133" t="s">
        <v>5</v>
      </c>
      <c r="C433" s="133">
        <v>688</v>
      </c>
      <c r="D433" s="174">
        <v>496</v>
      </c>
      <c r="E433" s="133" t="s">
        <v>101</v>
      </c>
      <c r="F433" s="148" t="s">
        <v>497</v>
      </c>
      <c r="G433" s="134"/>
    </row>
    <row r="434" spans="1:7" customFormat="1" ht="12" customHeight="1">
      <c r="A434" s="132" t="s">
        <v>45</v>
      </c>
      <c r="B434" s="133" t="s">
        <v>5</v>
      </c>
      <c r="C434" s="133">
        <v>689</v>
      </c>
      <c r="D434" s="174">
        <v>353</v>
      </c>
      <c r="E434" s="133" t="s">
        <v>101</v>
      </c>
      <c r="F434" s="148" t="s">
        <v>9</v>
      </c>
      <c r="G434" s="134"/>
    </row>
    <row r="435" spans="1:7" customFormat="1" ht="12" customHeight="1">
      <c r="A435" s="132" t="s">
        <v>41</v>
      </c>
      <c r="B435" s="133" t="s">
        <v>5</v>
      </c>
      <c r="C435" s="133">
        <v>690</v>
      </c>
      <c r="D435" s="174">
        <v>98</v>
      </c>
      <c r="E435" s="133" t="s">
        <v>101</v>
      </c>
      <c r="F435" s="148" t="s">
        <v>9</v>
      </c>
      <c r="G435" s="134"/>
    </row>
    <row r="436" spans="1:7" customFormat="1" ht="12" customHeight="1">
      <c r="A436" s="132" t="s">
        <v>41</v>
      </c>
      <c r="B436" s="133" t="s">
        <v>5</v>
      </c>
      <c r="C436" s="133">
        <v>691</v>
      </c>
      <c r="D436" s="174">
        <v>194</v>
      </c>
      <c r="E436" s="133" t="s">
        <v>101</v>
      </c>
      <c r="F436" s="148" t="s">
        <v>497</v>
      </c>
      <c r="G436" s="134"/>
    </row>
    <row r="437" spans="1:7" customFormat="1" ht="12" customHeight="1">
      <c r="A437" s="132" t="s">
        <v>547</v>
      </c>
      <c r="B437" s="133" t="s">
        <v>5</v>
      </c>
      <c r="C437" s="133">
        <v>692</v>
      </c>
      <c r="D437" s="174">
        <v>312</v>
      </c>
      <c r="E437" s="133" t="s">
        <v>101</v>
      </c>
      <c r="F437" s="148" t="s">
        <v>497</v>
      </c>
      <c r="G437" s="134"/>
    </row>
    <row r="438" spans="1:7" customFormat="1" ht="12" customHeight="1">
      <c r="A438" s="132" t="s">
        <v>547</v>
      </c>
      <c r="B438" s="133" t="s">
        <v>5</v>
      </c>
      <c r="C438" s="133">
        <v>693</v>
      </c>
      <c r="D438" s="174">
        <v>218</v>
      </c>
      <c r="E438" s="133" t="s">
        <v>101</v>
      </c>
      <c r="F438" s="148" t="s">
        <v>9</v>
      </c>
      <c r="G438" s="134"/>
    </row>
    <row r="439" spans="1:7" customFormat="1" ht="12" customHeight="1">
      <c r="A439" s="132" t="s">
        <v>53</v>
      </c>
      <c r="B439" s="133" t="s">
        <v>5</v>
      </c>
      <c r="C439" s="133">
        <v>694</v>
      </c>
      <c r="D439" s="174">
        <v>229</v>
      </c>
      <c r="E439" s="133" t="s">
        <v>101</v>
      </c>
      <c r="F439" s="148" t="s">
        <v>9</v>
      </c>
      <c r="G439" s="134"/>
    </row>
    <row r="440" spans="1:7" customFormat="1" ht="12" customHeight="1">
      <c r="A440" s="132" t="s">
        <v>35</v>
      </c>
      <c r="B440" s="133" t="s">
        <v>5</v>
      </c>
      <c r="C440" s="133">
        <v>695</v>
      </c>
      <c r="D440" s="174">
        <v>385</v>
      </c>
      <c r="E440" s="133" t="s">
        <v>101</v>
      </c>
      <c r="F440" s="148" t="s">
        <v>9</v>
      </c>
      <c r="G440" s="134"/>
    </row>
    <row r="441" spans="1:7" customFormat="1" ht="12" customHeight="1">
      <c r="A441" s="132" t="s">
        <v>440</v>
      </c>
      <c r="B441" s="133" t="s">
        <v>5</v>
      </c>
      <c r="C441" s="133">
        <v>696</v>
      </c>
      <c r="D441" s="174">
        <v>110</v>
      </c>
      <c r="E441" s="133" t="s">
        <v>101</v>
      </c>
      <c r="F441" s="148" t="s">
        <v>9</v>
      </c>
      <c r="G441" s="134"/>
    </row>
    <row r="442" spans="1:7" customFormat="1" ht="12" customHeight="1">
      <c r="A442" s="132" t="s">
        <v>414</v>
      </c>
      <c r="B442" s="133" t="s">
        <v>5</v>
      </c>
      <c r="C442" s="133">
        <v>697</v>
      </c>
      <c r="D442" s="174">
        <v>350</v>
      </c>
      <c r="E442" s="133" t="s">
        <v>101</v>
      </c>
      <c r="F442" s="148" t="s">
        <v>9</v>
      </c>
      <c r="G442" s="134"/>
    </row>
    <row r="443" spans="1:7" customFormat="1" ht="12" customHeight="1">
      <c r="A443" s="132" t="s">
        <v>405</v>
      </c>
      <c r="B443" s="133" t="s">
        <v>5</v>
      </c>
      <c r="C443" s="133">
        <v>698</v>
      </c>
      <c r="D443" s="174">
        <v>440</v>
      </c>
      <c r="E443" s="133" t="s">
        <v>101</v>
      </c>
      <c r="F443" s="148" t="s">
        <v>9</v>
      </c>
      <c r="G443" s="134"/>
    </row>
    <row r="444" spans="1:7" customFormat="1" ht="12" customHeight="1">
      <c r="A444" s="132" t="s">
        <v>520</v>
      </c>
      <c r="B444" s="133" t="s">
        <v>5</v>
      </c>
      <c r="C444" s="133">
        <v>701</v>
      </c>
      <c r="D444" s="174">
        <v>275</v>
      </c>
      <c r="E444" s="133" t="s">
        <v>101</v>
      </c>
      <c r="F444" s="148" t="s">
        <v>9</v>
      </c>
      <c r="G444" s="134"/>
    </row>
    <row r="445" spans="1:7" customFormat="1" ht="12" customHeight="1">
      <c r="A445" s="132" t="s">
        <v>520</v>
      </c>
      <c r="B445" s="133" t="s">
        <v>5</v>
      </c>
      <c r="C445" s="133">
        <v>702</v>
      </c>
      <c r="D445" s="174">
        <v>228</v>
      </c>
      <c r="E445" s="133" t="s">
        <v>101</v>
      </c>
      <c r="F445" s="148" t="s">
        <v>9</v>
      </c>
      <c r="G445" s="134"/>
    </row>
    <row r="446" spans="1:7" customFormat="1" ht="12" customHeight="1">
      <c r="A446" s="132" t="s">
        <v>441</v>
      </c>
      <c r="B446" s="133" t="s">
        <v>5</v>
      </c>
      <c r="C446" s="133">
        <v>703</v>
      </c>
      <c r="D446" s="174">
        <v>775</v>
      </c>
      <c r="E446" s="133" t="s">
        <v>101</v>
      </c>
      <c r="F446" s="148" t="s">
        <v>9</v>
      </c>
      <c r="G446" s="134"/>
    </row>
    <row r="447" spans="1:7" customFormat="1" ht="12" customHeight="1">
      <c r="A447" s="132" t="s">
        <v>548</v>
      </c>
      <c r="B447" s="133" t="s">
        <v>5</v>
      </c>
      <c r="C447" s="133">
        <v>704</v>
      </c>
      <c r="D447" s="174">
        <v>328</v>
      </c>
      <c r="E447" s="133" t="s">
        <v>101</v>
      </c>
      <c r="F447" s="148" t="s">
        <v>9</v>
      </c>
      <c r="G447" s="134"/>
    </row>
    <row r="448" spans="1:7" customFormat="1" ht="12" customHeight="1">
      <c r="A448" s="132" t="s">
        <v>548</v>
      </c>
      <c r="B448" s="133" t="s">
        <v>5</v>
      </c>
      <c r="C448" s="133">
        <v>705</v>
      </c>
      <c r="D448" s="174">
        <v>280</v>
      </c>
      <c r="E448" s="133" t="s">
        <v>101</v>
      </c>
      <c r="F448" s="148" t="s">
        <v>9</v>
      </c>
      <c r="G448" s="134"/>
    </row>
    <row r="449" spans="1:7" customFormat="1" ht="12" customHeight="1">
      <c r="A449" s="132" t="s">
        <v>441</v>
      </c>
      <c r="B449" s="133" t="s">
        <v>5</v>
      </c>
      <c r="C449" s="133">
        <v>706</v>
      </c>
      <c r="D449" s="174">
        <v>250</v>
      </c>
      <c r="E449" s="133" t="s">
        <v>101</v>
      </c>
      <c r="F449" s="148" t="s">
        <v>9</v>
      </c>
      <c r="G449" s="134"/>
    </row>
    <row r="450" spans="1:7" customFormat="1" ht="12" customHeight="1">
      <c r="A450" s="132" t="s">
        <v>430</v>
      </c>
      <c r="B450" s="133" t="s">
        <v>5</v>
      </c>
      <c r="C450" s="133">
        <v>707</v>
      </c>
      <c r="D450" s="174">
        <v>6234</v>
      </c>
      <c r="E450" s="133" t="s">
        <v>95</v>
      </c>
      <c r="F450" s="148" t="s">
        <v>9</v>
      </c>
      <c r="G450" s="134"/>
    </row>
    <row r="451" spans="1:7" customFormat="1" ht="12" customHeight="1">
      <c r="A451" s="132" t="s">
        <v>520</v>
      </c>
      <c r="B451" s="133" t="s">
        <v>5</v>
      </c>
      <c r="C451" s="133">
        <v>708</v>
      </c>
      <c r="D451" s="174">
        <v>535</v>
      </c>
      <c r="E451" s="133" t="s">
        <v>95</v>
      </c>
      <c r="F451" s="148" t="s">
        <v>9</v>
      </c>
      <c r="G451" s="134"/>
    </row>
    <row r="452" spans="1:7" customFormat="1" ht="12" customHeight="1">
      <c r="A452" s="132" t="s">
        <v>45</v>
      </c>
      <c r="B452" s="133" t="s">
        <v>5</v>
      </c>
      <c r="C452" s="133">
        <v>709</v>
      </c>
      <c r="D452" s="174">
        <v>674</v>
      </c>
      <c r="E452" s="133" t="s">
        <v>95</v>
      </c>
      <c r="F452" s="148" t="s">
        <v>9</v>
      </c>
      <c r="G452" s="134"/>
    </row>
    <row r="453" spans="1:7" customFormat="1" ht="12" customHeight="1">
      <c r="A453" s="132" t="s">
        <v>45</v>
      </c>
      <c r="B453" s="133" t="s">
        <v>5</v>
      </c>
      <c r="C453" s="133">
        <v>710</v>
      </c>
      <c r="D453" s="174">
        <v>1606</v>
      </c>
      <c r="E453" s="133" t="s">
        <v>95</v>
      </c>
      <c r="F453" s="148" t="s">
        <v>9</v>
      </c>
      <c r="G453" s="134"/>
    </row>
    <row r="454" spans="1:7" customFormat="1" ht="12" customHeight="1">
      <c r="A454" s="132" t="s">
        <v>45</v>
      </c>
      <c r="B454" s="133" t="s">
        <v>5</v>
      </c>
      <c r="C454" s="133">
        <v>711</v>
      </c>
      <c r="D454" s="174">
        <v>402</v>
      </c>
      <c r="E454" s="133" t="s">
        <v>95</v>
      </c>
      <c r="F454" s="148" t="s">
        <v>9</v>
      </c>
      <c r="G454" s="134"/>
    </row>
    <row r="455" spans="1:7" customFormat="1" ht="12" customHeight="1">
      <c r="A455" s="132" t="s">
        <v>430</v>
      </c>
      <c r="B455" s="133" t="s">
        <v>5</v>
      </c>
      <c r="C455" s="133">
        <v>712</v>
      </c>
      <c r="D455" s="174">
        <v>935</v>
      </c>
      <c r="E455" s="133" t="s">
        <v>95</v>
      </c>
      <c r="F455" s="148" t="s">
        <v>9</v>
      </c>
      <c r="G455" s="134"/>
    </row>
    <row r="456" spans="1:7" customFormat="1" ht="12" customHeight="1">
      <c r="A456" s="132" t="s">
        <v>41</v>
      </c>
      <c r="B456" s="133" t="s">
        <v>5</v>
      </c>
      <c r="C456" s="133">
        <v>713</v>
      </c>
      <c r="D456" s="174">
        <v>630</v>
      </c>
      <c r="E456" s="133" t="s">
        <v>106</v>
      </c>
      <c r="F456" s="148" t="s">
        <v>9</v>
      </c>
      <c r="G456" s="134"/>
    </row>
    <row r="457" spans="1:7" customFormat="1" ht="12" customHeight="1">
      <c r="A457" s="132" t="s">
        <v>548</v>
      </c>
      <c r="B457" s="133" t="s">
        <v>5</v>
      </c>
      <c r="C457" s="133">
        <v>714</v>
      </c>
      <c r="D457" s="174">
        <v>534</v>
      </c>
      <c r="E457" s="133" t="s">
        <v>106</v>
      </c>
      <c r="F457" s="148" t="s">
        <v>9</v>
      </c>
      <c r="G457" s="134"/>
    </row>
    <row r="458" spans="1:7" customFormat="1" ht="12" customHeight="1">
      <c r="A458" s="132" t="s">
        <v>404</v>
      </c>
      <c r="B458" s="133" t="s">
        <v>5</v>
      </c>
      <c r="C458" s="133">
        <v>715</v>
      </c>
      <c r="D458" s="174">
        <v>550</v>
      </c>
      <c r="E458" s="133" t="s">
        <v>106</v>
      </c>
      <c r="F458" s="148" t="s">
        <v>9</v>
      </c>
      <c r="G458" s="134"/>
    </row>
    <row r="459" spans="1:7" customFormat="1" ht="12" customHeight="1">
      <c r="A459" s="132" t="s">
        <v>441</v>
      </c>
      <c r="B459" s="133" t="s">
        <v>5</v>
      </c>
      <c r="C459" s="133">
        <v>716</v>
      </c>
      <c r="D459" s="174">
        <v>491</v>
      </c>
      <c r="E459" s="133" t="s">
        <v>106</v>
      </c>
      <c r="F459" s="148" t="s">
        <v>9</v>
      </c>
      <c r="G459" s="134"/>
    </row>
    <row r="460" spans="1:7" customFormat="1" ht="12" customHeight="1">
      <c r="A460" s="132" t="s">
        <v>107</v>
      </c>
      <c r="B460" s="133" t="s">
        <v>5</v>
      </c>
      <c r="C460" s="133">
        <v>717</v>
      </c>
      <c r="D460" s="174">
        <v>1050</v>
      </c>
      <c r="E460" s="133" t="s">
        <v>106</v>
      </c>
      <c r="F460" s="148" t="s">
        <v>9</v>
      </c>
      <c r="G460" s="134"/>
    </row>
    <row r="461" spans="1:7" customFormat="1" ht="12" customHeight="1">
      <c r="A461" s="132" t="s">
        <v>421</v>
      </c>
      <c r="B461" s="133" t="s">
        <v>5</v>
      </c>
      <c r="C461" s="133">
        <v>718</v>
      </c>
      <c r="D461" s="174">
        <v>95</v>
      </c>
      <c r="E461" s="133" t="s">
        <v>106</v>
      </c>
      <c r="F461" s="148" t="s">
        <v>9</v>
      </c>
      <c r="G461" s="134"/>
    </row>
    <row r="462" spans="1:7" customFormat="1" ht="12" customHeight="1">
      <c r="A462" s="132" t="s">
        <v>41</v>
      </c>
      <c r="B462" s="133" t="s">
        <v>5</v>
      </c>
      <c r="C462" s="133">
        <v>719</v>
      </c>
      <c r="D462" s="174">
        <v>367</v>
      </c>
      <c r="E462" s="133" t="s">
        <v>106</v>
      </c>
      <c r="F462" s="148" t="s">
        <v>9</v>
      </c>
      <c r="G462" s="134"/>
    </row>
    <row r="463" spans="1:7" customFormat="1" ht="12" customHeight="1">
      <c r="A463" s="132" t="s">
        <v>506</v>
      </c>
      <c r="B463" s="133" t="s">
        <v>5</v>
      </c>
      <c r="C463" s="133">
        <v>720</v>
      </c>
      <c r="D463" s="174">
        <v>353</v>
      </c>
      <c r="E463" s="133" t="s">
        <v>106</v>
      </c>
      <c r="F463" s="148" t="s">
        <v>9</v>
      </c>
      <c r="G463" s="134"/>
    </row>
    <row r="464" spans="1:7" customFormat="1" ht="12" customHeight="1">
      <c r="A464" s="132" t="s">
        <v>441</v>
      </c>
      <c r="B464" s="133" t="s">
        <v>5</v>
      </c>
      <c r="C464" s="133">
        <v>721</v>
      </c>
      <c r="D464" s="174">
        <v>810</v>
      </c>
      <c r="E464" s="133" t="s">
        <v>106</v>
      </c>
      <c r="F464" s="148" t="s">
        <v>9</v>
      </c>
      <c r="G464" s="134"/>
    </row>
    <row r="465" spans="1:7" customFormat="1" ht="12" customHeight="1">
      <c r="A465" s="132" t="s">
        <v>441</v>
      </c>
      <c r="B465" s="133" t="s">
        <v>5</v>
      </c>
      <c r="C465" s="133">
        <v>722</v>
      </c>
      <c r="D465" s="174">
        <v>920</v>
      </c>
      <c r="E465" s="133" t="s">
        <v>106</v>
      </c>
      <c r="F465" s="148" t="s">
        <v>9</v>
      </c>
      <c r="G465" s="134"/>
    </row>
    <row r="466" spans="1:7" customFormat="1" ht="12" customHeight="1">
      <c r="A466" s="132" t="s">
        <v>411</v>
      </c>
      <c r="B466" s="133" t="s">
        <v>5</v>
      </c>
      <c r="C466" s="133">
        <v>723</v>
      </c>
      <c r="D466" s="174">
        <v>262</v>
      </c>
      <c r="E466" s="133" t="s">
        <v>106</v>
      </c>
      <c r="F466" s="148" t="s">
        <v>9</v>
      </c>
      <c r="G466" s="134"/>
    </row>
    <row r="467" spans="1:7" customFormat="1" ht="12" customHeight="1">
      <c r="A467" s="132" t="s">
        <v>548</v>
      </c>
      <c r="B467" s="133" t="s">
        <v>5</v>
      </c>
      <c r="C467" s="133">
        <v>724</v>
      </c>
      <c r="D467" s="174">
        <v>228</v>
      </c>
      <c r="E467" s="133" t="s">
        <v>106</v>
      </c>
      <c r="F467" s="148" t="s">
        <v>9</v>
      </c>
      <c r="G467" s="134"/>
    </row>
    <row r="468" spans="1:7" customFormat="1" ht="12" customHeight="1">
      <c r="A468" s="132" t="s">
        <v>411</v>
      </c>
      <c r="B468" s="133" t="s">
        <v>5</v>
      </c>
      <c r="C468" s="133">
        <v>725</v>
      </c>
      <c r="D468" s="174">
        <v>364</v>
      </c>
      <c r="E468" s="133" t="s">
        <v>106</v>
      </c>
      <c r="F468" s="148" t="s">
        <v>9</v>
      </c>
      <c r="G468" s="134"/>
    </row>
    <row r="469" spans="1:7" customFormat="1" ht="12" customHeight="1">
      <c r="A469" s="132" t="s">
        <v>548</v>
      </c>
      <c r="B469" s="133" t="s">
        <v>5</v>
      </c>
      <c r="C469" s="133">
        <v>726</v>
      </c>
      <c r="D469" s="174">
        <v>173</v>
      </c>
      <c r="E469" s="133" t="s">
        <v>95</v>
      </c>
      <c r="F469" s="148" t="s">
        <v>496</v>
      </c>
      <c r="G469" s="134"/>
    </row>
    <row r="470" spans="1:7" customFormat="1" ht="12" customHeight="1">
      <c r="A470" s="132" t="s">
        <v>404</v>
      </c>
      <c r="B470" s="133" t="s">
        <v>5</v>
      </c>
      <c r="C470" s="133">
        <v>727</v>
      </c>
      <c r="D470" s="174">
        <v>370</v>
      </c>
      <c r="E470" s="133" t="s">
        <v>95</v>
      </c>
      <c r="F470" s="148" t="s">
        <v>9</v>
      </c>
      <c r="G470" s="134"/>
    </row>
    <row r="471" spans="1:7" customFormat="1" ht="12" customHeight="1">
      <c r="A471" s="132" t="s">
        <v>520</v>
      </c>
      <c r="B471" s="133" t="s">
        <v>5</v>
      </c>
      <c r="C471" s="133">
        <v>728</v>
      </c>
      <c r="D471" s="174">
        <v>430</v>
      </c>
      <c r="E471" s="133" t="s">
        <v>95</v>
      </c>
      <c r="F471" s="148" t="s">
        <v>9</v>
      </c>
      <c r="G471" s="134"/>
    </row>
    <row r="472" spans="1:7" customFormat="1" ht="12" customHeight="1">
      <c r="A472" s="132" t="s">
        <v>51</v>
      </c>
      <c r="B472" s="133" t="s">
        <v>5</v>
      </c>
      <c r="C472" s="133">
        <v>729</v>
      </c>
      <c r="D472" s="174">
        <v>238</v>
      </c>
      <c r="E472" s="133" t="s">
        <v>95</v>
      </c>
      <c r="F472" s="148" t="s">
        <v>9</v>
      </c>
      <c r="G472" s="134"/>
    </row>
    <row r="473" spans="1:7" customFormat="1" ht="12" customHeight="1">
      <c r="A473" s="132" t="s">
        <v>51</v>
      </c>
      <c r="B473" s="133" t="s">
        <v>5</v>
      </c>
      <c r="C473" s="133">
        <v>730</v>
      </c>
      <c r="D473" s="174">
        <v>471</v>
      </c>
      <c r="E473" s="133" t="s">
        <v>95</v>
      </c>
      <c r="F473" s="148" t="s">
        <v>9</v>
      </c>
      <c r="G473" s="134"/>
    </row>
    <row r="474" spans="1:7" customFormat="1" ht="12" customHeight="1">
      <c r="A474" s="132" t="s">
        <v>414</v>
      </c>
      <c r="B474" s="133" t="s">
        <v>5</v>
      </c>
      <c r="C474" s="133">
        <v>731</v>
      </c>
      <c r="D474" s="174">
        <v>397</v>
      </c>
      <c r="E474" s="133" t="s">
        <v>95</v>
      </c>
      <c r="F474" s="148" t="s">
        <v>9</v>
      </c>
      <c r="G474" s="134"/>
    </row>
    <row r="475" spans="1:7" customFormat="1" ht="12" customHeight="1">
      <c r="A475" s="132" t="s">
        <v>505</v>
      </c>
      <c r="B475" s="133" t="s">
        <v>5</v>
      </c>
      <c r="C475" s="133">
        <v>732</v>
      </c>
      <c r="D475" s="174">
        <v>32</v>
      </c>
      <c r="E475" s="133" t="s">
        <v>95</v>
      </c>
      <c r="F475" s="148" t="s">
        <v>9</v>
      </c>
      <c r="G475" s="134"/>
    </row>
    <row r="476" spans="1:7" customFormat="1" ht="12" customHeight="1">
      <c r="A476" s="132" t="s">
        <v>440</v>
      </c>
      <c r="B476" s="133" t="s">
        <v>5</v>
      </c>
      <c r="C476" s="133">
        <v>733</v>
      </c>
      <c r="D476" s="174">
        <v>545</v>
      </c>
      <c r="E476" s="133" t="s">
        <v>95</v>
      </c>
      <c r="F476" s="148" t="s">
        <v>9</v>
      </c>
      <c r="G476" s="134"/>
    </row>
    <row r="477" spans="1:7" customFormat="1" ht="12" customHeight="1">
      <c r="A477" s="132" t="s">
        <v>34</v>
      </c>
      <c r="B477" s="133" t="s">
        <v>5</v>
      </c>
      <c r="C477" s="133">
        <v>734</v>
      </c>
      <c r="D477" s="174">
        <v>435</v>
      </c>
      <c r="E477" s="133" t="s">
        <v>95</v>
      </c>
      <c r="F477" s="148" t="s">
        <v>9</v>
      </c>
      <c r="G477" s="134"/>
    </row>
    <row r="478" spans="1:7" customFormat="1" ht="12" customHeight="1">
      <c r="A478" s="132" t="s">
        <v>430</v>
      </c>
      <c r="B478" s="133" t="s">
        <v>5</v>
      </c>
      <c r="C478" s="133">
        <v>735</v>
      </c>
      <c r="D478" s="174">
        <v>308</v>
      </c>
      <c r="E478" s="133" t="s">
        <v>95</v>
      </c>
      <c r="F478" s="148" t="s">
        <v>9</v>
      </c>
      <c r="G478" s="134"/>
    </row>
    <row r="479" spans="1:7" customFormat="1" ht="12" customHeight="1">
      <c r="A479" s="132" t="s">
        <v>41</v>
      </c>
      <c r="B479" s="133" t="s">
        <v>5</v>
      </c>
      <c r="C479" s="133">
        <v>736</v>
      </c>
      <c r="D479" s="174">
        <v>1417</v>
      </c>
      <c r="E479" s="133" t="s">
        <v>95</v>
      </c>
      <c r="F479" s="148" t="s">
        <v>9</v>
      </c>
      <c r="G479" s="134"/>
    </row>
    <row r="480" spans="1:7" customFormat="1" ht="12" customHeight="1">
      <c r="A480" s="132" t="s">
        <v>109</v>
      </c>
      <c r="B480" s="133" t="s">
        <v>5</v>
      </c>
      <c r="C480" s="133">
        <v>737</v>
      </c>
      <c r="D480" s="174">
        <v>955</v>
      </c>
      <c r="E480" s="133" t="s">
        <v>95</v>
      </c>
      <c r="F480" s="148" t="s">
        <v>9</v>
      </c>
      <c r="G480" s="134"/>
    </row>
    <row r="481" spans="1:7" customFormat="1" ht="12" customHeight="1">
      <c r="A481" s="132" t="s">
        <v>109</v>
      </c>
      <c r="B481" s="133" t="s">
        <v>5</v>
      </c>
      <c r="C481" s="133">
        <v>738</v>
      </c>
      <c r="D481" s="174">
        <v>1770</v>
      </c>
      <c r="E481" s="133" t="s">
        <v>95</v>
      </c>
      <c r="F481" s="148" t="s">
        <v>496</v>
      </c>
      <c r="G481" s="134"/>
    </row>
    <row r="482" spans="1:7" customFormat="1" ht="12" customHeight="1">
      <c r="A482" s="132" t="s">
        <v>575</v>
      </c>
      <c r="B482" s="133" t="s">
        <v>5</v>
      </c>
      <c r="C482" s="133">
        <v>739</v>
      </c>
      <c r="D482" s="174">
        <v>486</v>
      </c>
      <c r="E482" s="133" t="s">
        <v>95</v>
      </c>
      <c r="F482" s="148" t="s">
        <v>496</v>
      </c>
      <c r="G482" s="134"/>
    </row>
    <row r="483" spans="1:7" customFormat="1" ht="12" customHeight="1">
      <c r="A483" s="132" t="s">
        <v>419</v>
      </c>
      <c r="B483" s="133" t="s">
        <v>5</v>
      </c>
      <c r="C483" s="133">
        <v>740</v>
      </c>
      <c r="D483" s="174">
        <v>2682</v>
      </c>
      <c r="E483" s="133" t="s">
        <v>95</v>
      </c>
      <c r="F483" s="148" t="s">
        <v>496</v>
      </c>
      <c r="G483" s="134"/>
    </row>
    <row r="484" spans="1:7" customFormat="1" ht="12" customHeight="1">
      <c r="A484" s="132" t="s">
        <v>404</v>
      </c>
      <c r="B484" s="133" t="s">
        <v>5</v>
      </c>
      <c r="C484" s="133">
        <v>741</v>
      </c>
      <c r="D484" s="174">
        <v>245</v>
      </c>
      <c r="E484" s="133" t="s">
        <v>95</v>
      </c>
      <c r="F484" s="148" t="s">
        <v>496</v>
      </c>
      <c r="G484" s="134"/>
    </row>
    <row r="485" spans="1:7" customFormat="1" ht="12" customHeight="1">
      <c r="A485" s="132" t="s">
        <v>404</v>
      </c>
      <c r="B485" s="133" t="s">
        <v>5</v>
      </c>
      <c r="C485" s="133">
        <v>742</v>
      </c>
      <c r="D485" s="174">
        <v>230</v>
      </c>
      <c r="E485" s="133" t="s">
        <v>95</v>
      </c>
      <c r="F485" s="148" t="s">
        <v>9</v>
      </c>
      <c r="G485" s="134"/>
    </row>
    <row r="486" spans="1:7" customFormat="1" ht="12" customHeight="1">
      <c r="A486" s="132" t="s">
        <v>458</v>
      </c>
      <c r="B486" s="133" t="s">
        <v>5</v>
      </c>
      <c r="C486" s="133">
        <v>743</v>
      </c>
      <c r="D486" s="174">
        <v>670</v>
      </c>
      <c r="E486" s="133" t="s">
        <v>95</v>
      </c>
      <c r="F486" s="148" t="s">
        <v>496</v>
      </c>
      <c r="G486" s="134"/>
    </row>
    <row r="487" spans="1:7" customFormat="1" ht="12" customHeight="1">
      <c r="A487" s="132" t="s">
        <v>510</v>
      </c>
      <c r="B487" s="133" t="s">
        <v>5</v>
      </c>
      <c r="C487" s="133">
        <v>744</v>
      </c>
      <c r="D487" s="174">
        <v>505</v>
      </c>
      <c r="E487" s="133" t="s">
        <v>111</v>
      </c>
      <c r="F487" s="148" t="s">
        <v>496</v>
      </c>
      <c r="G487" s="134"/>
    </row>
    <row r="488" spans="1:7" customFormat="1" ht="12" customHeight="1">
      <c r="A488" s="132" t="s">
        <v>414</v>
      </c>
      <c r="B488" s="133" t="s">
        <v>5</v>
      </c>
      <c r="C488" s="133">
        <v>745</v>
      </c>
      <c r="D488" s="174">
        <v>470</v>
      </c>
      <c r="E488" s="133" t="s">
        <v>111</v>
      </c>
      <c r="F488" s="148" t="s">
        <v>496</v>
      </c>
      <c r="G488" s="134"/>
    </row>
    <row r="489" spans="1:7" customFormat="1" ht="12" customHeight="1">
      <c r="A489" s="132" t="s">
        <v>405</v>
      </c>
      <c r="B489" s="133" t="s">
        <v>5</v>
      </c>
      <c r="C489" s="133">
        <v>746</v>
      </c>
      <c r="D489" s="174">
        <v>697</v>
      </c>
      <c r="E489" s="133" t="s">
        <v>111</v>
      </c>
      <c r="F489" s="148" t="s">
        <v>496</v>
      </c>
      <c r="G489" s="134"/>
    </row>
    <row r="490" spans="1:7" customFormat="1" ht="12" customHeight="1">
      <c r="A490" s="132" t="s">
        <v>45</v>
      </c>
      <c r="B490" s="133" t="s">
        <v>5</v>
      </c>
      <c r="C490" s="133">
        <v>747</v>
      </c>
      <c r="D490" s="174">
        <v>274</v>
      </c>
      <c r="E490" s="133" t="s">
        <v>111</v>
      </c>
      <c r="F490" s="148" t="s">
        <v>496</v>
      </c>
      <c r="G490" s="134"/>
    </row>
    <row r="491" spans="1:7" customFormat="1" ht="12" customHeight="1">
      <c r="A491" s="132" t="s">
        <v>55</v>
      </c>
      <c r="B491" s="133" t="s">
        <v>5</v>
      </c>
      <c r="C491" s="133">
        <v>748</v>
      </c>
      <c r="D491" s="174">
        <v>91</v>
      </c>
      <c r="E491" s="133" t="s">
        <v>111</v>
      </c>
      <c r="F491" s="148" t="s">
        <v>496</v>
      </c>
      <c r="G491" s="134"/>
    </row>
    <row r="492" spans="1:7" customFormat="1" ht="12" customHeight="1">
      <c r="A492" s="132" t="s">
        <v>41</v>
      </c>
      <c r="B492" s="133" t="s">
        <v>5</v>
      </c>
      <c r="C492" s="133">
        <v>749</v>
      </c>
      <c r="D492" s="174">
        <v>175</v>
      </c>
      <c r="E492" s="133" t="s">
        <v>111</v>
      </c>
      <c r="F492" s="148" t="s">
        <v>496</v>
      </c>
      <c r="G492" s="134"/>
    </row>
    <row r="493" spans="1:7" customFormat="1" ht="12" customHeight="1">
      <c r="A493" s="132" t="s">
        <v>547</v>
      </c>
      <c r="B493" s="133" t="s">
        <v>5</v>
      </c>
      <c r="C493" s="133">
        <v>750</v>
      </c>
      <c r="D493" s="174">
        <v>262</v>
      </c>
      <c r="E493" s="133" t="s">
        <v>111</v>
      </c>
      <c r="F493" s="148" t="s">
        <v>496</v>
      </c>
      <c r="G493" s="134"/>
    </row>
    <row r="494" spans="1:7" customFormat="1" ht="12" customHeight="1">
      <c r="A494" s="132" t="s">
        <v>503</v>
      </c>
      <c r="B494" s="133" t="s">
        <v>5</v>
      </c>
      <c r="C494" s="133">
        <v>751</v>
      </c>
      <c r="D494" s="174">
        <v>263</v>
      </c>
      <c r="E494" s="133" t="s">
        <v>111</v>
      </c>
      <c r="F494" s="148" t="s">
        <v>496</v>
      </c>
      <c r="G494" s="134"/>
    </row>
    <row r="495" spans="1:7" customFormat="1" ht="12" customHeight="1">
      <c r="A495" s="135" t="s">
        <v>433</v>
      </c>
      <c r="B495" s="133" t="s">
        <v>5</v>
      </c>
      <c r="C495" s="133">
        <v>752</v>
      </c>
      <c r="D495" s="174">
        <v>250</v>
      </c>
      <c r="E495" s="133" t="s">
        <v>111</v>
      </c>
      <c r="F495" s="148" t="s">
        <v>496</v>
      </c>
      <c r="G495" s="134"/>
    </row>
    <row r="496" spans="1:7" customFormat="1" ht="12" customHeight="1">
      <c r="A496" s="132" t="s">
        <v>547</v>
      </c>
      <c r="B496" s="133" t="s">
        <v>5</v>
      </c>
      <c r="C496" s="133">
        <v>753</v>
      </c>
      <c r="D496" s="174">
        <v>229</v>
      </c>
      <c r="E496" s="133" t="s">
        <v>111</v>
      </c>
      <c r="F496" s="148" t="s">
        <v>496</v>
      </c>
      <c r="G496" s="134"/>
    </row>
    <row r="497" spans="1:7" customFormat="1" ht="12" customHeight="1">
      <c r="A497" s="132" t="s">
        <v>503</v>
      </c>
      <c r="B497" s="133" t="s">
        <v>5</v>
      </c>
      <c r="C497" s="133">
        <v>754</v>
      </c>
      <c r="D497" s="174">
        <v>167</v>
      </c>
      <c r="E497" s="133" t="s">
        <v>111</v>
      </c>
      <c r="F497" s="148" t="s">
        <v>496</v>
      </c>
      <c r="G497" s="134"/>
    </row>
    <row r="498" spans="1:7" customFormat="1" ht="12" customHeight="1">
      <c r="A498" s="132" t="s">
        <v>414</v>
      </c>
      <c r="B498" s="133" t="s">
        <v>5</v>
      </c>
      <c r="C498" s="133">
        <v>755</v>
      </c>
      <c r="D498" s="174">
        <v>273</v>
      </c>
      <c r="E498" s="133" t="s">
        <v>111</v>
      </c>
      <c r="F498" s="148" t="s">
        <v>496</v>
      </c>
      <c r="G498" s="134"/>
    </row>
    <row r="499" spans="1:7" customFormat="1" ht="12" customHeight="1">
      <c r="A499" s="132" t="s">
        <v>508</v>
      </c>
      <c r="B499" s="133" t="s">
        <v>5</v>
      </c>
      <c r="C499" s="133">
        <v>756</v>
      </c>
      <c r="D499" s="174">
        <v>543</v>
      </c>
      <c r="E499" s="133" t="s">
        <v>111</v>
      </c>
      <c r="F499" s="148" t="s">
        <v>496</v>
      </c>
      <c r="G499" s="134"/>
    </row>
    <row r="500" spans="1:7" customFormat="1" ht="12" customHeight="1">
      <c r="A500" s="132" t="s">
        <v>503</v>
      </c>
      <c r="B500" s="133" t="s">
        <v>5</v>
      </c>
      <c r="C500" s="133">
        <v>757</v>
      </c>
      <c r="D500" s="174">
        <v>262</v>
      </c>
      <c r="E500" s="133" t="s">
        <v>111</v>
      </c>
      <c r="F500" s="148" t="s">
        <v>496</v>
      </c>
      <c r="G500" s="134"/>
    </row>
    <row r="501" spans="1:7" customFormat="1" ht="12" customHeight="1">
      <c r="A501" s="132" t="s">
        <v>405</v>
      </c>
      <c r="B501" s="133" t="s">
        <v>5</v>
      </c>
      <c r="C501" s="133">
        <v>758</v>
      </c>
      <c r="D501" s="174">
        <v>210</v>
      </c>
      <c r="E501" s="133" t="s">
        <v>111</v>
      </c>
      <c r="F501" s="148" t="s">
        <v>496</v>
      </c>
      <c r="G501" s="134"/>
    </row>
    <row r="502" spans="1:7" customFormat="1" ht="12" customHeight="1">
      <c r="A502" s="135" t="s">
        <v>526</v>
      </c>
      <c r="B502" s="133" t="s">
        <v>5</v>
      </c>
      <c r="C502" s="133">
        <v>759</v>
      </c>
      <c r="D502" s="174">
        <v>284</v>
      </c>
      <c r="E502" s="133" t="s">
        <v>111</v>
      </c>
      <c r="F502" s="148" t="s">
        <v>496</v>
      </c>
      <c r="G502" s="134"/>
    </row>
    <row r="503" spans="1:7" customFormat="1" ht="12" customHeight="1">
      <c r="A503" s="132" t="s">
        <v>45</v>
      </c>
      <c r="B503" s="133" t="s">
        <v>5</v>
      </c>
      <c r="C503" s="133">
        <v>760</v>
      </c>
      <c r="D503" s="174">
        <v>445</v>
      </c>
      <c r="E503" s="133" t="s">
        <v>111</v>
      </c>
      <c r="F503" s="148" t="s">
        <v>496</v>
      </c>
      <c r="G503" s="134"/>
    </row>
    <row r="504" spans="1:7" customFormat="1" ht="12" customHeight="1">
      <c r="A504" s="132" t="s">
        <v>113</v>
      </c>
      <c r="B504" s="133" t="s">
        <v>5</v>
      </c>
      <c r="C504" s="133">
        <v>761</v>
      </c>
      <c r="D504" s="174">
        <v>673</v>
      </c>
      <c r="E504" s="133" t="s">
        <v>111</v>
      </c>
      <c r="F504" s="148" t="s">
        <v>496</v>
      </c>
      <c r="G504" s="134"/>
    </row>
    <row r="505" spans="1:7" customFormat="1" ht="12" customHeight="1">
      <c r="A505" s="132" t="s">
        <v>41</v>
      </c>
      <c r="B505" s="133" t="s">
        <v>5</v>
      </c>
      <c r="C505" s="133">
        <v>762</v>
      </c>
      <c r="D505" s="174">
        <v>278</v>
      </c>
      <c r="E505" s="133" t="s">
        <v>111</v>
      </c>
      <c r="F505" s="148" t="s">
        <v>496</v>
      </c>
      <c r="G505" s="134"/>
    </row>
    <row r="506" spans="1:7" customFormat="1" ht="12" customHeight="1">
      <c r="A506" s="132" t="s">
        <v>441</v>
      </c>
      <c r="B506" s="133" t="s">
        <v>5</v>
      </c>
      <c r="C506" s="133">
        <v>763</v>
      </c>
      <c r="D506" s="174">
        <v>478</v>
      </c>
      <c r="E506" s="133" t="s">
        <v>111</v>
      </c>
      <c r="F506" s="148" t="s">
        <v>496</v>
      </c>
      <c r="G506" s="134"/>
    </row>
    <row r="507" spans="1:7" customFormat="1" ht="12" customHeight="1">
      <c r="A507" s="132" t="s">
        <v>50</v>
      </c>
      <c r="B507" s="133" t="s">
        <v>5</v>
      </c>
      <c r="C507" s="133">
        <v>764</v>
      </c>
      <c r="D507" s="174">
        <v>374</v>
      </c>
      <c r="E507" s="133" t="s">
        <v>111</v>
      </c>
      <c r="F507" s="148" t="s">
        <v>496</v>
      </c>
      <c r="G507" s="134"/>
    </row>
    <row r="508" spans="1:7" customFormat="1" ht="12" customHeight="1">
      <c r="A508" s="132" t="s">
        <v>45</v>
      </c>
      <c r="B508" s="133" t="s">
        <v>5</v>
      </c>
      <c r="C508" s="133">
        <v>765</v>
      </c>
      <c r="D508" s="174">
        <v>247</v>
      </c>
      <c r="E508" s="133" t="s">
        <v>111</v>
      </c>
      <c r="F508" s="148" t="s">
        <v>496</v>
      </c>
      <c r="G508" s="134"/>
    </row>
    <row r="509" spans="1:7" customFormat="1" ht="12" customHeight="1">
      <c r="A509" s="132" t="s">
        <v>524</v>
      </c>
      <c r="B509" s="133" t="s">
        <v>5</v>
      </c>
      <c r="C509" s="133">
        <v>766</v>
      </c>
      <c r="D509" s="174">
        <v>284</v>
      </c>
      <c r="E509" s="133" t="s">
        <v>111</v>
      </c>
      <c r="F509" s="148" t="s">
        <v>496</v>
      </c>
      <c r="G509" s="134"/>
    </row>
    <row r="510" spans="1:7" customFormat="1" ht="12" customHeight="1">
      <c r="A510" s="132" t="s">
        <v>41</v>
      </c>
      <c r="B510" s="133" t="s">
        <v>5</v>
      </c>
      <c r="C510" s="133">
        <v>767</v>
      </c>
      <c r="D510" s="174">
        <v>932</v>
      </c>
      <c r="E510" s="133" t="s">
        <v>111</v>
      </c>
      <c r="F510" s="148" t="s">
        <v>496</v>
      </c>
      <c r="G510" s="134"/>
    </row>
    <row r="511" spans="1:7" customFormat="1" ht="12" customHeight="1">
      <c r="A511" s="132" t="s">
        <v>547</v>
      </c>
      <c r="B511" s="133" t="s">
        <v>5</v>
      </c>
      <c r="C511" s="133">
        <v>768</v>
      </c>
      <c r="D511" s="174">
        <v>297</v>
      </c>
      <c r="E511" s="133" t="s">
        <v>111</v>
      </c>
      <c r="F511" s="148" t="s">
        <v>496</v>
      </c>
      <c r="G511" s="134"/>
    </row>
    <row r="512" spans="1:7" customFormat="1" ht="12" customHeight="1">
      <c r="A512" s="132" t="s">
        <v>34</v>
      </c>
      <c r="B512" s="133" t="s">
        <v>5</v>
      </c>
      <c r="C512" s="133">
        <v>769</v>
      </c>
      <c r="D512" s="174">
        <v>298</v>
      </c>
      <c r="E512" s="133" t="s">
        <v>111</v>
      </c>
      <c r="F512" s="148" t="s">
        <v>496</v>
      </c>
      <c r="G512" s="134"/>
    </row>
    <row r="513" spans="1:7" customFormat="1" ht="12" customHeight="1">
      <c r="A513" s="132" t="s">
        <v>426</v>
      </c>
      <c r="B513" s="133" t="s">
        <v>5</v>
      </c>
      <c r="C513" s="133">
        <v>770</v>
      </c>
      <c r="D513" s="174">
        <v>220</v>
      </c>
      <c r="E513" s="133" t="s">
        <v>111</v>
      </c>
      <c r="F513" s="148" t="s">
        <v>496</v>
      </c>
      <c r="G513" s="134"/>
    </row>
    <row r="514" spans="1:7" customFormat="1" ht="12" customHeight="1">
      <c r="A514" s="132" t="s">
        <v>519</v>
      </c>
      <c r="B514" s="133" t="s">
        <v>5</v>
      </c>
      <c r="C514" s="133">
        <v>771</v>
      </c>
      <c r="D514" s="174">
        <v>248</v>
      </c>
      <c r="E514" s="133" t="s">
        <v>111</v>
      </c>
      <c r="F514" s="148" t="s">
        <v>496</v>
      </c>
      <c r="G514" s="134"/>
    </row>
    <row r="515" spans="1:7" customFormat="1" ht="12" customHeight="1">
      <c r="A515" s="132" t="s">
        <v>34</v>
      </c>
      <c r="B515" s="133" t="s">
        <v>5</v>
      </c>
      <c r="C515" s="133">
        <v>772</v>
      </c>
      <c r="D515" s="174">
        <v>540</v>
      </c>
      <c r="E515" s="133" t="s">
        <v>111</v>
      </c>
      <c r="F515" s="148" t="s">
        <v>496</v>
      </c>
      <c r="G515" s="134"/>
    </row>
    <row r="516" spans="1:7" customFormat="1" ht="12" customHeight="1">
      <c r="A516" s="132" t="s">
        <v>41</v>
      </c>
      <c r="B516" s="133" t="s">
        <v>5</v>
      </c>
      <c r="C516" s="133">
        <v>773</v>
      </c>
      <c r="D516" s="174">
        <v>463</v>
      </c>
      <c r="E516" s="133" t="s">
        <v>111</v>
      </c>
      <c r="F516" s="148" t="s">
        <v>496</v>
      </c>
      <c r="G516" s="134"/>
    </row>
    <row r="517" spans="1:7" customFormat="1" ht="12" customHeight="1">
      <c r="A517" s="132" t="s">
        <v>41</v>
      </c>
      <c r="B517" s="133" t="s">
        <v>5</v>
      </c>
      <c r="C517" s="133">
        <v>774</v>
      </c>
      <c r="D517" s="174">
        <v>700</v>
      </c>
      <c r="E517" s="133" t="s">
        <v>111</v>
      </c>
      <c r="F517" s="148" t="s">
        <v>9</v>
      </c>
      <c r="G517" s="134"/>
    </row>
    <row r="518" spans="1:7" customFormat="1" ht="12" customHeight="1">
      <c r="A518" s="132" t="s">
        <v>41</v>
      </c>
      <c r="B518" s="133" t="s">
        <v>5</v>
      </c>
      <c r="C518" s="133">
        <v>775</v>
      </c>
      <c r="D518" s="174">
        <v>790</v>
      </c>
      <c r="E518" s="133" t="s">
        <v>111</v>
      </c>
      <c r="F518" s="148" t="s">
        <v>496</v>
      </c>
      <c r="G518" s="134"/>
    </row>
    <row r="519" spans="1:7" customFormat="1" ht="12" customHeight="1">
      <c r="A519" s="132" t="s">
        <v>426</v>
      </c>
      <c r="B519" s="133" t="s">
        <v>5</v>
      </c>
      <c r="C519" s="133">
        <v>776</v>
      </c>
      <c r="D519" s="174">
        <v>988</v>
      </c>
      <c r="E519" s="133" t="s">
        <v>111</v>
      </c>
      <c r="F519" s="148" t="s">
        <v>496</v>
      </c>
      <c r="G519" s="134"/>
    </row>
    <row r="520" spans="1:7" customFormat="1" ht="12" customHeight="1">
      <c r="A520" s="107" t="s">
        <v>540</v>
      </c>
      <c r="B520" s="133" t="s">
        <v>5</v>
      </c>
      <c r="C520" s="133">
        <v>777</v>
      </c>
      <c r="D520" s="174">
        <v>393</v>
      </c>
      <c r="E520" s="133" t="s">
        <v>111</v>
      </c>
      <c r="F520" s="148" t="s">
        <v>496</v>
      </c>
      <c r="G520" s="134"/>
    </row>
    <row r="521" spans="1:7" customFormat="1" ht="12" customHeight="1">
      <c r="A521" s="132" t="s">
        <v>491</v>
      </c>
      <c r="B521" s="133" t="s">
        <v>5</v>
      </c>
      <c r="C521" s="133">
        <v>778</v>
      </c>
      <c r="D521" s="174">
        <v>318</v>
      </c>
      <c r="E521" s="133" t="s">
        <v>111</v>
      </c>
      <c r="F521" s="148" t="s">
        <v>496</v>
      </c>
      <c r="G521" s="134"/>
    </row>
    <row r="522" spans="1:7" customFormat="1" ht="12" customHeight="1">
      <c r="A522" s="135" t="s">
        <v>433</v>
      </c>
      <c r="B522" s="133" t="s">
        <v>5</v>
      </c>
      <c r="C522" s="133">
        <v>779</v>
      </c>
      <c r="D522" s="174">
        <v>367</v>
      </c>
      <c r="E522" s="133" t="s">
        <v>111</v>
      </c>
      <c r="F522" s="148" t="s">
        <v>496</v>
      </c>
      <c r="G522" s="134"/>
    </row>
    <row r="523" spans="1:7" customFormat="1" ht="12" customHeight="1">
      <c r="A523" s="132" t="s">
        <v>505</v>
      </c>
      <c r="B523" s="133" t="s">
        <v>5</v>
      </c>
      <c r="C523" s="133">
        <v>780</v>
      </c>
      <c r="D523" s="174">
        <v>368</v>
      </c>
      <c r="E523" s="133" t="s">
        <v>111</v>
      </c>
      <c r="F523" s="148" t="s">
        <v>496</v>
      </c>
      <c r="G523" s="134"/>
    </row>
    <row r="524" spans="1:7" customFormat="1" ht="12" customHeight="1">
      <c r="A524" s="132" t="s">
        <v>41</v>
      </c>
      <c r="B524" s="133" t="s">
        <v>5</v>
      </c>
      <c r="C524" s="133">
        <v>781</v>
      </c>
      <c r="D524" s="174">
        <v>887</v>
      </c>
      <c r="E524" s="133" t="s">
        <v>111</v>
      </c>
      <c r="F524" s="148" t="s">
        <v>496</v>
      </c>
      <c r="G524" s="134"/>
    </row>
    <row r="525" spans="1:7" customFormat="1" ht="12" customHeight="1">
      <c r="A525" s="132" t="s">
        <v>420</v>
      </c>
      <c r="B525" s="133" t="s">
        <v>5</v>
      </c>
      <c r="C525" s="133">
        <v>782</v>
      </c>
      <c r="D525" s="174">
        <v>263</v>
      </c>
      <c r="E525" s="133" t="s">
        <v>111</v>
      </c>
      <c r="F525" s="148" t="s">
        <v>496</v>
      </c>
      <c r="G525" s="134"/>
    </row>
    <row r="526" spans="1:7" customFormat="1" ht="12" customHeight="1">
      <c r="A526" s="132" t="s">
        <v>440</v>
      </c>
      <c r="B526" s="133" t="s">
        <v>5</v>
      </c>
      <c r="C526" s="133">
        <v>783</v>
      </c>
      <c r="D526" s="174">
        <v>650</v>
      </c>
      <c r="E526" s="133" t="s">
        <v>111</v>
      </c>
      <c r="F526" s="148" t="s">
        <v>496</v>
      </c>
      <c r="G526" s="134"/>
    </row>
    <row r="527" spans="1:7" customFormat="1" ht="12" customHeight="1">
      <c r="A527" s="132" t="s">
        <v>51</v>
      </c>
      <c r="B527" s="133" t="s">
        <v>5</v>
      </c>
      <c r="C527" s="133">
        <v>784</v>
      </c>
      <c r="D527" s="174">
        <v>535</v>
      </c>
      <c r="E527" s="133" t="s">
        <v>111</v>
      </c>
      <c r="F527" s="148" t="s">
        <v>496</v>
      </c>
      <c r="G527" s="134"/>
    </row>
    <row r="528" spans="1:7" customFormat="1" ht="12" customHeight="1">
      <c r="A528" s="132" t="s">
        <v>441</v>
      </c>
      <c r="B528" s="133" t="s">
        <v>5</v>
      </c>
      <c r="C528" s="133">
        <v>785</v>
      </c>
      <c r="D528" s="174">
        <v>153</v>
      </c>
      <c r="E528" s="133" t="s">
        <v>111</v>
      </c>
      <c r="F528" s="148" t="s">
        <v>496</v>
      </c>
      <c r="G528" s="134"/>
    </row>
    <row r="529" spans="1:7" customFormat="1" ht="12" customHeight="1">
      <c r="A529" s="132" t="s">
        <v>441</v>
      </c>
      <c r="B529" s="133" t="s">
        <v>5</v>
      </c>
      <c r="C529" s="133">
        <v>786</v>
      </c>
      <c r="D529" s="174">
        <v>170</v>
      </c>
      <c r="E529" s="133" t="s">
        <v>111</v>
      </c>
      <c r="F529" s="148" t="s">
        <v>496</v>
      </c>
      <c r="G529" s="134"/>
    </row>
    <row r="530" spans="1:7" customFormat="1" ht="12" customHeight="1">
      <c r="A530" s="132" t="s">
        <v>404</v>
      </c>
      <c r="B530" s="133" t="s">
        <v>5</v>
      </c>
      <c r="C530" s="133">
        <v>787</v>
      </c>
      <c r="D530" s="174">
        <v>204</v>
      </c>
      <c r="E530" s="133" t="s">
        <v>111</v>
      </c>
      <c r="F530" s="148" t="s">
        <v>496</v>
      </c>
      <c r="G530" s="134"/>
    </row>
    <row r="531" spans="1:7" customFormat="1" ht="12" customHeight="1">
      <c r="A531" s="132" t="s">
        <v>405</v>
      </c>
      <c r="B531" s="133" t="s">
        <v>5</v>
      </c>
      <c r="C531" s="133">
        <v>788</v>
      </c>
      <c r="D531" s="174">
        <v>306</v>
      </c>
      <c r="E531" s="133" t="s">
        <v>111</v>
      </c>
      <c r="F531" s="148" t="s">
        <v>496</v>
      </c>
      <c r="G531" s="134"/>
    </row>
    <row r="532" spans="1:7" customFormat="1" ht="12" customHeight="1">
      <c r="A532" s="132" t="s">
        <v>405</v>
      </c>
      <c r="B532" s="133" t="s">
        <v>5</v>
      </c>
      <c r="C532" s="133">
        <v>789</v>
      </c>
      <c r="D532" s="174">
        <v>225</v>
      </c>
      <c r="E532" s="133" t="s">
        <v>111</v>
      </c>
      <c r="F532" s="148" t="s">
        <v>496</v>
      </c>
      <c r="G532" s="134"/>
    </row>
    <row r="533" spans="1:7" customFormat="1" ht="12" customHeight="1">
      <c r="A533" s="132" t="s">
        <v>524</v>
      </c>
      <c r="B533" s="133" t="s">
        <v>5</v>
      </c>
      <c r="C533" s="133">
        <v>790</v>
      </c>
      <c r="D533" s="174">
        <v>322</v>
      </c>
      <c r="E533" s="133" t="s">
        <v>111</v>
      </c>
      <c r="F533" s="148" t="s">
        <v>496</v>
      </c>
      <c r="G533" s="134"/>
    </row>
    <row r="534" spans="1:7" customFormat="1" ht="12" customHeight="1">
      <c r="A534" s="132" t="s">
        <v>441</v>
      </c>
      <c r="B534" s="133" t="s">
        <v>5</v>
      </c>
      <c r="C534" s="133">
        <v>791</v>
      </c>
      <c r="D534" s="174">
        <v>230</v>
      </c>
      <c r="E534" s="133" t="s">
        <v>111</v>
      </c>
      <c r="F534" s="148" t="s">
        <v>496</v>
      </c>
      <c r="G534" s="134"/>
    </row>
    <row r="535" spans="1:7" customFormat="1" ht="12" customHeight="1">
      <c r="A535" s="132" t="s">
        <v>51</v>
      </c>
      <c r="B535" s="133" t="s">
        <v>5</v>
      </c>
      <c r="C535" s="133">
        <v>792</v>
      </c>
      <c r="D535" s="174">
        <v>108</v>
      </c>
      <c r="E535" s="133" t="s">
        <v>111</v>
      </c>
      <c r="F535" s="148" t="s">
        <v>496</v>
      </c>
      <c r="G535" s="134"/>
    </row>
    <row r="536" spans="1:7" customFormat="1" ht="12" customHeight="1">
      <c r="A536" s="132" t="s">
        <v>41</v>
      </c>
      <c r="B536" s="133" t="s">
        <v>5</v>
      </c>
      <c r="C536" s="133">
        <v>793</v>
      </c>
      <c r="D536" s="174">
        <v>42</v>
      </c>
      <c r="E536" s="133" t="s">
        <v>111</v>
      </c>
      <c r="F536" s="148" t="s">
        <v>496</v>
      </c>
      <c r="G536" s="134"/>
    </row>
    <row r="537" spans="1:7" customFormat="1" ht="12" customHeight="1">
      <c r="A537" s="132" t="s">
        <v>24</v>
      </c>
      <c r="B537" s="133" t="s">
        <v>5</v>
      </c>
      <c r="C537" s="133">
        <v>794</v>
      </c>
      <c r="D537" s="174">
        <v>381</v>
      </c>
      <c r="E537" s="133" t="s">
        <v>111</v>
      </c>
      <c r="F537" s="148" t="s">
        <v>496</v>
      </c>
      <c r="G537" s="134"/>
    </row>
    <row r="538" spans="1:7" customFormat="1" ht="12" customHeight="1">
      <c r="A538" s="132" t="s">
        <v>523</v>
      </c>
      <c r="B538" s="133" t="s">
        <v>5</v>
      </c>
      <c r="C538" s="133">
        <v>795</v>
      </c>
      <c r="D538" s="174">
        <v>162</v>
      </c>
      <c r="E538" s="133" t="s">
        <v>111</v>
      </c>
      <c r="F538" s="148" t="s">
        <v>496</v>
      </c>
      <c r="G538" s="134"/>
    </row>
    <row r="539" spans="1:7" customFormat="1" ht="12" customHeight="1">
      <c r="A539" s="132" t="s">
        <v>41</v>
      </c>
      <c r="B539" s="133" t="s">
        <v>5</v>
      </c>
      <c r="C539" s="133">
        <v>796</v>
      </c>
      <c r="D539" s="174">
        <v>147</v>
      </c>
      <c r="E539" s="133" t="s">
        <v>111</v>
      </c>
      <c r="F539" s="148" t="s">
        <v>496</v>
      </c>
      <c r="G539" s="134"/>
    </row>
    <row r="540" spans="1:7" customFormat="1" ht="12" customHeight="1">
      <c r="A540" s="132" t="s">
        <v>520</v>
      </c>
      <c r="B540" s="133" t="s">
        <v>5</v>
      </c>
      <c r="C540" s="133">
        <v>797</v>
      </c>
      <c r="D540" s="174">
        <v>148</v>
      </c>
      <c r="E540" s="133" t="s">
        <v>111</v>
      </c>
      <c r="F540" s="148" t="s">
        <v>496</v>
      </c>
      <c r="G540" s="134"/>
    </row>
    <row r="541" spans="1:7" customFormat="1" ht="12" customHeight="1">
      <c r="A541" s="135" t="s">
        <v>433</v>
      </c>
      <c r="B541" s="133" t="s">
        <v>5</v>
      </c>
      <c r="C541" s="133">
        <v>798</v>
      </c>
      <c r="D541" s="174">
        <v>853</v>
      </c>
      <c r="E541" s="133" t="s">
        <v>111</v>
      </c>
      <c r="F541" s="148" t="s">
        <v>9</v>
      </c>
      <c r="G541" s="134"/>
    </row>
    <row r="542" spans="1:7" customFormat="1" ht="12" customHeight="1">
      <c r="A542" s="132" t="s">
        <v>509</v>
      </c>
      <c r="B542" s="133" t="s">
        <v>5</v>
      </c>
      <c r="C542" s="133">
        <v>799</v>
      </c>
      <c r="D542" s="174">
        <v>475</v>
      </c>
      <c r="E542" s="133" t="s">
        <v>111</v>
      </c>
      <c r="F542" s="148" t="s">
        <v>9</v>
      </c>
      <c r="G542" s="134"/>
    </row>
    <row r="543" spans="1:7" customFormat="1" ht="12" customHeight="1">
      <c r="A543" s="132" t="s">
        <v>18</v>
      </c>
      <c r="B543" s="133" t="s">
        <v>5</v>
      </c>
      <c r="C543" s="133">
        <v>800</v>
      </c>
      <c r="D543" s="174">
        <v>325</v>
      </c>
      <c r="E543" s="133" t="s">
        <v>111</v>
      </c>
      <c r="F543" s="148" t="s">
        <v>9</v>
      </c>
      <c r="G543" s="134"/>
    </row>
    <row r="544" spans="1:7" customFormat="1" ht="12" customHeight="1">
      <c r="A544" s="132" t="s">
        <v>491</v>
      </c>
      <c r="B544" s="133" t="s">
        <v>5</v>
      </c>
      <c r="C544" s="133">
        <v>801</v>
      </c>
      <c r="D544" s="174">
        <v>68</v>
      </c>
      <c r="E544" s="133" t="s">
        <v>111</v>
      </c>
      <c r="F544" s="148" t="s">
        <v>9</v>
      </c>
      <c r="G544" s="134"/>
    </row>
    <row r="545" spans="1:7" customFormat="1" ht="12" customHeight="1">
      <c r="A545" s="135" t="s">
        <v>526</v>
      </c>
      <c r="B545" s="133" t="s">
        <v>5</v>
      </c>
      <c r="C545" s="133">
        <v>802</v>
      </c>
      <c r="D545" s="174">
        <v>130</v>
      </c>
      <c r="E545" s="133" t="s">
        <v>111</v>
      </c>
      <c r="F545" s="148" t="s">
        <v>496</v>
      </c>
      <c r="G545" s="134"/>
    </row>
    <row r="546" spans="1:7" customFormat="1" ht="12" customHeight="1">
      <c r="A546" s="132" t="s">
        <v>24</v>
      </c>
      <c r="B546" s="133" t="s">
        <v>5</v>
      </c>
      <c r="C546" s="133">
        <v>803</v>
      </c>
      <c r="D546" s="174">
        <v>192</v>
      </c>
      <c r="E546" s="133" t="s">
        <v>111</v>
      </c>
      <c r="F546" s="148" t="s">
        <v>496</v>
      </c>
      <c r="G546" s="134"/>
    </row>
    <row r="547" spans="1:7" customFormat="1" ht="12" customHeight="1">
      <c r="A547" s="132" t="s">
        <v>37</v>
      </c>
      <c r="B547" s="133" t="s">
        <v>5</v>
      </c>
      <c r="C547" s="133">
        <v>804</v>
      </c>
      <c r="D547" s="174">
        <v>257</v>
      </c>
      <c r="E547" s="133" t="s">
        <v>111</v>
      </c>
      <c r="F547" s="148" t="s">
        <v>496</v>
      </c>
      <c r="G547" s="134"/>
    </row>
    <row r="548" spans="1:7" customFormat="1" ht="12" customHeight="1">
      <c r="A548" s="132" t="s">
        <v>41</v>
      </c>
      <c r="B548" s="133" t="s">
        <v>5</v>
      </c>
      <c r="C548" s="133">
        <v>805</v>
      </c>
      <c r="D548" s="174">
        <v>144</v>
      </c>
      <c r="E548" s="133" t="s">
        <v>111</v>
      </c>
      <c r="F548" s="148" t="s">
        <v>496</v>
      </c>
      <c r="G548" s="134"/>
    </row>
    <row r="549" spans="1:7" customFormat="1" ht="12" customHeight="1">
      <c r="A549" s="132" t="s">
        <v>524</v>
      </c>
      <c r="B549" s="133" t="s">
        <v>5</v>
      </c>
      <c r="C549" s="133">
        <v>806</v>
      </c>
      <c r="D549" s="174">
        <v>281</v>
      </c>
      <c r="E549" s="133" t="s">
        <v>111</v>
      </c>
      <c r="F549" s="148" t="s">
        <v>496</v>
      </c>
      <c r="G549" s="134"/>
    </row>
    <row r="550" spans="1:7" customFormat="1" ht="12" customHeight="1">
      <c r="A550" s="132" t="s">
        <v>26</v>
      </c>
      <c r="B550" s="133" t="s">
        <v>5</v>
      </c>
      <c r="C550" s="133">
        <v>807</v>
      </c>
      <c r="D550" s="174">
        <v>209</v>
      </c>
      <c r="E550" s="133" t="s">
        <v>111</v>
      </c>
      <c r="F550" s="148" t="s">
        <v>496</v>
      </c>
      <c r="G550" s="134"/>
    </row>
    <row r="551" spans="1:7" customFormat="1" ht="12" customHeight="1">
      <c r="A551" s="132" t="s">
        <v>508</v>
      </c>
      <c r="B551" s="133" t="s">
        <v>5</v>
      </c>
      <c r="C551" s="133">
        <v>808</v>
      </c>
      <c r="D551" s="174">
        <v>538</v>
      </c>
      <c r="E551" s="133" t="s">
        <v>111</v>
      </c>
      <c r="F551" s="148" t="s">
        <v>9</v>
      </c>
      <c r="G551" s="134"/>
    </row>
    <row r="552" spans="1:7" customFormat="1" ht="12" customHeight="1">
      <c r="A552" s="132" t="s">
        <v>503</v>
      </c>
      <c r="B552" s="133" t="s">
        <v>5</v>
      </c>
      <c r="C552" s="133">
        <v>809</v>
      </c>
      <c r="D552" s="174">
        <v>368</v>
      </c>
      <c r="E552" s="133" t="s">
        <v>111</v>
      </c>
      <c r="F552" s="148" t="s">
        <v>496</v>
      </c>
      <c r="G552" s="134"/>
    </row>
    <row r="553" spans="1:7" customFormat="1" ht="12" customHeight="1">
      <c r="A553" s="132" t="s">
        <v>414</v>
      </c>
      <c r="B553" s="133" t="s">
        <v>5</v>
      </c>
      <c r="C553" s="133">
        <v>810</v>
      </c>
      <c r="D553" s="174">
        <v>863</v>
      </c>
      <c r="E553" s="133" t="s">
        <v>111</v>
      </c>
      <c r="F553" s="148" t="s">
        <v>496</v>
      </c>
      <c r="G553" s="134"/>
    </row>
    <row r="554" spans="1:7" customFormat="1" ht="12" customHeight="1">
      <c r="A554" s="132" t="s">
        <v>414</v>
      </c>
      <c r="B554" s="133" t="s">
        <v>5</v>
      </c>
      <c r="C554" s="133">
        <v>811</v>
      </c>
      <c r="D554" s="174">
        <v>129</v>
      </c>
      <c r="E554" s="133" t="s">
        <v>111</v>
      </c>
      <c r="F554" s="148" t="s">
        <v>9</v>
      </c>
      <c r="G554" s="134"/>
    </row>
    <row r="555" spans="1:7" customFormat="1" ht="12" customHeight="1">
      <c r="A555" s="132" t="s">
        <v>35</v>
      </c>
      <c r="B555" s="133" t="s">
        <v>5</v>
      </c>
      <c r="C555" s="133">
        <v>812</v>
      </c>
      <c r="D555" s="174">
        <v>372</v>
      </c>
      <c r="E555" s="133" t="s">
        <v>111</v>
      </c>
      <c r="F555" s="148" t="s">
        <v>9</v>
      </c>
      <c r="G555" s="134"/>
    </row>
    <row r="556" spans="1:7" customFormat="1" ht="12" customHeight="1">
      <c r="A556" s="132" t="s">
        <v>41</v>
      </c>
      <c r="B556" s="133" t="s">
        <v>5</v>
      </c>
      <c r="C556" s="133">
        <v>813</v>
      </c>
      <c r="D556" s="174">
        <v>270</v>
      </c>
      <c r="E556" s="133" t="s">
        <v>111</v>
      </c>
      <c r="F556" s="148" t="s">
        <v>496</v>
      </c>
      <c r="G556" s="134"/>
    </row>
    <row r="557" spans="1:7" customFormat="1" ht="12" customHeight="1">
      <c r="A557" s="132" t="s">
        <v>34</v>
      </c>
      <c r="B557" s="133" t="s">
        <v>5</v>
      </c>
      <c r="C557" s="133">
        <v>814</v>
      </c>
      <c r="D557" s="174">
        <v>600</v>
      </c>
      <c r="E557" s="133" t="s">
        <v>111</v>
      </c>
      <c r="F557" s="148" t="s">
        <v>496</v>
      </c>
      <c r="G557" s="134"/>
    </row>
    <row r="558" spans="1:7" customFormat="1" ht="12" customHeight="1">
      <c r="A558" s="132" t="s">
        <v>523</v>
      </c>
      <c r="B558" s="133" t="s">
        <v>5</v>
      </c>
      <c r="C558" s="133">
        <v>815</v>
      </c>
      <c r="D558" s="174">
        <v>667</v>
      </c>
      <c r="E558" s="133" t="s">
        <v>111</v>
      </c>
      <c r="F558" s="148" t="s">
        <v>496</v>
      </c>
      <c r="G558" s="134"/>
    </row>
    <row r="559" spans="1:7" customFormat="1" ht="12" customHeight="1">
      <c r="A559" s="132" t="s">
        <v>407</v>
      </c>
      <c r="B559" s="133" t="s">
        <v>5</v>
      </c>
      <c r="C559" s="133">
        <v>816</v>
      </c>
      <c r="D559" s="174">
        <v>777</v>
      </c>
      <c r="E559" s="133" t="s">
        <v>111</v>
      </c>
      <c r="F559" s="148" t="s">
        <v>496</v>
      </c>
      <c r="G559" s="134"/>
    </row>
    <row r="560" spans="1:7" customFormat="1" ht="12" customHeight="1">
      <c r="A560" s="132" t="s">
        <v>416</v>
      </c>
      <c r="B560" s="133" t="s">
        <v>5</v>
      </c>
      <c r="C560" s="133">
        <v>817</v>
      </c>
      <c r="D560" s="174">
        <v>182</v>
      </c>
      <c r="E560" s="133" t="s">
        <v>111</v>
      </c>
      <c r="F560" s="148" t="s">
        <v>496</v>
      </c>
      <c r="G560" s="134"/>
    </row>
    <row r="561" spans="1:7" customFormat="1" ht="12" customHeight="1">
      <c r="A561" s="135" t="s">
        <v>490</v>
      </c>
      <c r="B561" s="133" t="s">
        <v>5</v>
      </c>
      <c r="C561" s="133">
        <v>818</v>
      </c>
      <c r="D561" s="174">
        <v>334</v>
      </c>
      <c r="E561" s="133" t="s">
        <v>111</v>
      </c>
      <c r="F561" s="148" t="s">
        <v>9</v>
      </c>
      <c r="G561" s="134"/>
    </row>
    <row r="562" spans="1:7" customFormat="1" ht="12" customHeight="1">
      <c r="A562" s="132" t="s">
        <v>503</v>
      </c>
      <c r="B562" s="133" t="s">
        <v>5</v>
      </c>
      <c r="C562" s="133">
        <v>819</v>
      </c>
      <c r="D562" s="174">
        <v>375</v>
      </c>
      <c r="E562" s="133" t="s">
        <v>111</v>
      </c>
      <c r="F562" s="148" t="s">
        <v>496</v>
      </c>
      <c r="G562" s="134"/>
    </row>
    <row r="563" spans="1:7" customFormat="1" ht="12" customHeight="1">
      <c r="A563" s="132" t="s">
        <v>50</v>
      </c>
      <c r="B563" s="133" t="s">
        <v>5</v>
      </c>
      <c r="C563" s="133">
        <v>820</v>
      </c>
      <c r="D563" s="174">
        <v>400</v>
      </c>
      <c r="E563" s="133" t="s">
        <v>111</v>
      </c>
      <c r="F563" s="148" t="s">
        <v>496</v>
      </c>
      <c r="G563" s="134"/>
    </row>
    <row r="564" spans="1:7" customFormat="1" ht="12" customHeight="1">
      <c r="A564" s="135" t="s">
        <v>406</v>
      </c>
      <c r="B564" s="133" t="s">
        <v>5</v>
      </c>
      <c r="C564" s="133">
        <v>821</v>
      </c>
      <c r="D564" s="174">
        <v>202</v>
      </c>
      <c r="E564" s="133" t="s">
        <v>111</v>
      </c>
      <c r="F564" s="148" t="s">
        <v>496</v>
      </c>
      <c r="G564" s="134"/>
    </row>
    <row r="565" spans="1:7" customFormat="1" ht="12" customHeight="1">
      <c r="A565" s="132" t="s">
        <v>45</v>
      </c>
      <c r="B565" s="133" t="s">
        <v>5</v>
      </c>
      <c r="C565" s="133">
        <v>822</v>
      </c>
      <c r="D565" s="174">
        <v>134</v>
      </c>
      <c r="E565" s="133" t="s">
        <v>111</v>
      </c>
      <c r="F565" s="148" t="s">
        <v>496</v>
      </c>
      <c r="G565" s="134"/>
    </row>
    <row r="566" spans="1:7" customFormat="1" ht="12" customHeight="1">
      <c r="A566" s="135" t="s">
        <v>406</v>
      </c>
      <c r="B566" s="133" t="s">
        <v>5</v>
      </c>
      <c r="C566" s="133">
        <v>823</v>
      </c>
      <c r="D566" s="174">
        <v>353</v>
      </c>
      <c r="E566" s="133" t="s">
        <v>111</v>
      </c>
      <c r="F566" s="148" t="s">
        <v>496</v>
      </c>
      <c r="G566" s="134"/>
    </row>
    <row r="567" spans="1:7" customFormat="1" ht="12" customHeight="1">
      <c r="A567" s="132" t="s">
        <v>45</v>
      </c>
      <c r="B567" s="133" t="s">
        <v>5</v>
      </c>
      <c r="C567" s="133">
        <v>824</v>
      </c>
      <c r="D567" s="174">
        <v>380</v>
      </c>
      <c r="E567" s="133" t="s">
        <v>111</v>
      </c>
      <c r="F567" s="148" t="s">
        <v>496</v>
      </c>
      <c r="G567" s="134"/>
    </row>
    <row r="568" spans="1:7" customFormat="1" ht="12" customHeight="1">
      <c r="A568" s="132" t="s">
        <v>441</v>
      </c>
      <c r="B568" s="133" t="s">
        <v>5</v>
      </c>
      <c r="C568" s="133">
        <v>825</v>
      </c>
      <c r="D568" s="174">
        <v>363</v>
      </c>
      <c r="E568" s="133" t="s">
        <v>111</v>
      </c>
      <c r="F568" s="148" t="s">
        <v>496</v>
      </c>
      <c r="G568" s="134"/>
    </row>
    <row r="569" spans="1:7" customFormat="1" ht="12" customHeight="1">
      <c r="A569" s="135" t="s">
        <v>490</v>
      </c>
      <c r="B569" s="133" t="s">
        <v>5</v>
      </c>
      <c r="C569" s="133">
        <v>826</v>
      </c>
      <c r="D569" s="174">
        <v>330</v>
      </c>
      <c r="E569" s="133" t="s">
        <v>111</v>
      </c>
      <c r="F569" s="148" t="s">
        <v>9</v>
      </c>
      <c r="G569" s="134"/>
    </row>
    <row r="570" spans="1:7" customFormat="1" ht="12" customHeight="1">
      <c r="A570" s="132" t="s">
        <v>441</v>
      </c>
      <c r="B570" s="133" t="s">
        <v>5</v>
      </c>
      <c r="C570" s="133">
        <v>827</v>
      </c>
      <c r="D570" s="174">
        <v>317</v>
      </c>
      <c r="E570" s="133" t="s">
        <v>111</v>
      </c>
      <c r="F570" s="148" t="s">
        <v>9</v>
      </c>
      <c r="G570" s="134"/>
    </row>
    <row r="571" spans="1:7" customFormat="1" ht="12" customHeight="1">
      <c r="A571" s="132" t="s">
        <v>70</v>
      </c>
      <c r="B571" s="133" t="s">
        <v>5</v>
      </c>
      <c r="C571" s="133">
        <v>828</v>
      </c>
      <c r="D571" s="174">
        <v>1212</v>
      </c>
      <c r="E571" s="133" t="s">
        <v>111</v>
      </c>
      <c r="F571" s="148" t="s">
        <v>9</v>
      </c>
      <c r="G571" s="134"/>
    </row>
    <row r="572" spans="1:7" customFormat="1" ht="12" customHeight="1">
      <c r="A572" s="132" t="s">
        <v>414</v>
      </c>
      <c r="B572" s="133" t="s">
        <v>5</v>
      </c>
      <c r="C572" s="133">
        <v>829</v>
      </c>
      <c r="D572" s="174">
        <v>98</v>
      </c>
      <c r="E572" s="133" t="s">
        <v>111</v>
      </c>
      <c r="F572" s="148" t="s">
        <v>9</v>
      </c>
      <c r="G572" s="134"/>
    </row>
    <row r="573" spans="1:7" customFormat="1" ht="12" customHeight="1">
      <c r="A573" s="132" t="s">
        <v>510</v>
      </c>
      <c r="B573" s="133" t="s">
        <v>5</v>
      </c>
      <c r="C573" s="133">
        <v>830</v>
      </c>
      <c r="D573" s="174">
        <v>375</v>
      </c>
      <c r="E573" s="133" t="s">
        <v>111</v>
      </c>
      <c r="F573" s="148" t="s">
        <v>9</v>
      </c>
      <c r="G573" s="134"/>
    </row>
    <row r="574" spans="1:7" customFormat="1" ht="12" customHeight="1">
      <c r="A574" s="132" t="s">
        <v>422</v>
      </c>
      <c r="B574" s="133" t="s">
        <v>5</v>
      </c>
      <c r="C574" s="133">
        <v>831</v>
      </c>
      <c r="D574" s="174">
        <v>642</v>
      </c>
      <c r="E574" s="133" t="s">
        <v>111</v>
      </c>
      <c r="F574" s="148" t="s">
        <v>9</v>
      </c>
      <c r="G574" s="134"/>
    </row>
    <row r="575" spans="1:7" customFormat="1" ht="12" customHeight="1">
      <c r="A575" s="132" t="s">
        <v>508</v>
      </c>
      <c r="B575" s="133" t="s">
        <v>5</v>
      </c>
      <c r="C575" s="133">
        <v>832</v>
      </c>
      <c r="D575" s="174">
        <v>352</v>
      </c>
      <c r="E575" s="133" t="s">
        <v>111</v>
      </c>
      <c r="F575" s="148" t="s">
        <v>9</v>
      </c>
      <c r="G575" s="134"/>
    </row>
    <row r="576" spans="1:7" customFormat="1" ht="12" customHeight="1">
      <c r="A576" s="132" t="s">
        <v>35</v>
      </c>
      <c r="B576" s="133" t="s">
        <v>5</v>
      </c>
      <c r="C576" s="133">
        <v>833</v>
      </c>
      <c r="D576" s="174">
        <v>1057</v>
      </c>
      <c r="E576" s="133" t="s">
        <v>111</v>
      </c>
      <c r="F576" s="148" t="s">
        <v>9</v>
      </c>
      <c r="G576" s="134"/>
    </row>
    <row r="577" spans="1:7" customFormat="1" ht="12" customHeight="1">
      <c r="A577" s="135" t="s">
        <v>406</v>
      </c>
      <c r="B577" s="133" t="s">
        <v>5</v>
      </c>
      <c r="C577" s="133">
        <v>834</v>
      </c>
      <c r="D577" s="174">
        <v>276</v>
      </c>
      <c r="E577" s="133" t="s">
        <v>114</v>
      </c>
      <c r="F577" s="148" t="s">
        <v>9</v>
      </c>
      <c r="G577" s="134"/>
    </row>
    <row r="578" spans="1:7" customFormat="1" ht="12" customHeight="1">
      <c r="A578" s="132" t="s">
        <v>55</v>
      </c>
      <c r="B578" s="133" t="s">
        <v>5</v>
      </c>
      <c r="C578" s="133">
        <v>835</v>
      </c>
      <c r="D578" s="174">
        <v>250</v>
      </c>
      <c r="E578" s="133" t="s">
        <v>114</v>
      </c>
      <c r="F578" s="148" t="s">
        <v>496</v>
      </c>
      <c r="G578" s="134"/>
    </row>
    <row r="579" spans="1:7" customFormat="1" ht="12" customHeight="1">
      <c r="A579" s="135" t="s">
        <v>406</v>
      </c>
      <c r="B579" s="133" t="s">
        <v>5</v>
      </c>
      <c r="C579" s="133">
        <v>836</v>
      </c>
      <c r="D579" s="174">
        <v>137</v>
      </c>
      <c r="E579" s="133" t="s">
        <v>114</v>
      </c>
      <c r="F579" s="148" t="s">
        <v>9</v>
      </c>
      <c r="G579" s="134"/>
    </row>
    <row r="580" spans="1:7" customFormat="1" ht="12" customHeight="1">
      <c r="A580" s="132" t="s">
        <v>520</v>
      </c>
      <c r="B580" s="133" t="s">
        <v>5</v>
      </c>
      <c r="C580" s="133">
        <v>837</v>
      </c>
      <c r="D580" s="174">
        <v>832</v>
      </c>
      <c r="E580" s="133" t="s">
        <v>114</v>
      </c>
      <c r="F580" s="148" t="s">
        <v>9</v>
      </c>
      <c r="G580" s="134"/>
    </row>
    <row r="581" spans="1:7" customFormat="1" ht="12" customHeight="1">
      <c r="A581" s="132" t="s">
        <v>50</v>
      </c>
      <c r="B581" s="133" t="s">
        <v>5</v>
      </c>
      <c r="C581" s="133">
        <v>838</v>
      </c>
      <c r="D581" s="174">
        <v>264</v>
      </c>
      <c r="E581" s="133" t="s">
        <v>114</v>
      </c>
      <c r="F581" s="148" t="s">
        <v>9</v>
      </c>
      <c r="G581" s="134"/>
    </row>
    <row r="582" spans="1:7" customFormat="1" ht="12" customHeight="1">
      <c r="A582" s="132" t="s">
        <v>508</v>
      </c>
      <c r="B582" s="133" t="s">
        <v>5</v>
      </c>
      <c r="C582" s="133">
        <v>839</v>
      </c>
      <c r="D582" s="174">
        <v>264</v>
      </c>
      <c r="E582" s="133" t="s">
        <v>114</v>
      </c>
      <c r="F582" s="148" t="s">
        <v>9</v>
      </c>
      <c r="G582" s="134"/>
    </row>
    <row r="583" spans="1:7" customFormat="1" ht="12" customHeight="1">
      <c r="A583" s="132" t="s">
        <v>41</v>
      </c>
      <c r="B583" s="133" t="s">
        <v>5</v>
      </c>
      <c r="C583" s="133">
        <v>840</v>
      </c>
      <c r="D583" s="174">
        <v>705</v>
      </c>
      <c r="E583" s="133" t="s">
        <v>114</v>
      </c>
      <c r="F583" s="148" t="s">
        <v>9</v>
      </c>
      <c r="G583" s="134"/>
    </row>
    <row r="584" spans="1:7" customFormat="1" ht="12" customHeight="1">
      <c r="A584" s="132" t="s">
        <v>519</v>
      </c>
      <c r="B584" s="133" t="s">
        <v>5</v>
      </c>
      <c r="C584" s="133">
        <v>841</v>
      </c>
      <c r="D584" s="174">
        <v>671</v>
      </c>
      <c r="E584" s="133" t="s">
        <v>114</v>
      </c>
      <c r="F584" s="148" t="s">
        <v>9</v>
      </c>
      <c r="G584" s="134"/>
    </row>
    <row r="585" spans="1:7" customFormat="1" ht="12" customHeight="1">
      <c r="A585" s="132" t="s">
        <v>426</v>
      </c>
      <c r="B585" s="133" t="s">
        <v>5</v>
      </c>
      <c r="C585" s="133">
        <v>842</v>
      </c>
      <c r="D585" s="174">
        <v>1200</v>
      </c>
      <c r="E585" s="133" t="s">
        <v>114</v>
      </c>
      <c r="F585" s="148" t="s">
        <v>496</v>
      </c>
      <c r="G585" s="134"/>
    </row>
    <row r="586" spans="1:7" customFormat="1" ht="12" customHeight="1">
      <c r="A586" s="132" t="s">
        <v>441</v>
      </c>
      <c r="B586" s="133" t="s">
        <v>5</v>
      </c>
      <c r="C586" s="133">
        <v>843</v>
      </c>
      <c r="D586" s="174">
        <v>290</v>
      </c>
      <c r="E586" s="133" t="s">
        <v>114</v>
      </c>
      <c r="F586" s="148" t="s">
        <v>496</v>
      </c>
      <c r="G586" s="134"/>
    </row>
    <row r="587" spans="1:7" customFormat="1" ht="12" customHeight="1">
      <c r="A587" s="132" t="s">
        <v>405</v>
      </c>
      <c r="B587" s="133" t="s">
        <v>5</v>
      </c>
      <c r="C587" s="133">
        <v>844</v>
      </c>
      <c r="D587" s="174">
        <v>280</v>
      </c>
      <c r="E587" s="133" t="s">
        <v>114</v>
      </c>
      <c r="F587" s="148" t="s">
        <v>496</v>
      </c>
      <c r="G587" s="134"/>
    </row>
    <row r="588" spans="1:7" customFormat="1" ht="12" customHeight="1">
      <c r="A588" s="132" t="s">
        <v>426</v>
      </c>
      <c r="B588" s="133" t="s">
        <v>5</v>
      </c>
      <c r="C588" s="133">
        <v>845</v>
      </c>
      <c r="D588" s="174">
        <v>485</v>
      </c>
      <c r="E588" s="133" t="s">
        <v>114</v>
      </c>
      <c r="F588" s="148" t="s">
        <v>496</v>
      </c>
      <c r="G588" s="134"/>
    </row>
    <row r="589" spans="1:7" customFormat="1" ht="12" customHeight="1">
      <c r="A589" s="132" t="s">
        <v>45</v>
      </c>
      <c r="B589" s="133" t="s">
        <v>5</v>
      </c>
      <c r="C589" s="133">
        <v>846</v>
      </c>
      <c r="D589" s="174">
        <v>360</v>
      </c>
      <c r="E589" s="133" t="s">
        <v>114</v>
      </c>
      <c r="F589" s="148" t="s">
        <v>9</v>
      </c>
      <c r="G589" s="134"/>
    </row>
    <row r="590" spans="1:7" customFormat="1" ht="12" customHeight="1">
      <c r="A590" s="132" t="s">
        <v>441</v>
      </c>
      <c r="B590" s="133" t="s">
        <v>5</v>
      </c>
      <c r="C590" s="133">
        <v>847</v>
      </c>
      <c r="D590" s="174">
        <v>388</v>
      </c>
      <c r="E590" s="133" t="s">
        <v>114</v>
      </c>
      <c r="F590" s="148" t="s">
        <v>9</v>
      </c>
      <c r="G590" s="134"/>
    </row>
    <row r="591" spans="1:7" customFormat="1" ht="12" customHeight="1">
      <c r="A591" s="132" t="s">
        <v>45</v>
      </c>
      <c r="B591" s="133" t="s">
        <v>5</v>
      </c>
      <c r="C591" s="133">
        <v>848</v>
      </c>
      <c r="D591" s="174">
        <v>179</v>
      </c>
      <c r="E591" s="133" t="s">
        <v>114</v>
      </c>
      <c r="F591" s="148" t="s">
        <v>9</v>
      </c>
      <c r="G591" s="134"/>
    </row>
    <row r="592" spans="1:7" customFormat="1" ht="12" customHeight="1">
      <c r="A592" s="132" t="s">
        <v>74</v>
      </c>
      <c r="B592" s="133" t="s">
        <v>5</v>
      </c>
      <c r="C592" s="133">
        <v>849</v>
      </c>
      <c r="D592" s="174">
        <v>229</v>
      </c>
      <c r="E592" s="133" t="s">
        <v>114</v>
      </c>
      <c r="F592" s="148" t="s">
        <v>496</v>
      </c>
      <c r="G592" s="134"/>
    </row>
    <row r="593" spans="1:7" customFormat="1" ht="12" customHeight="1">
      <c r="A593" s="132" t="s">
        <v>426</v>
      </c>
      <c r="B593" s="133" t="s">
        <v>5</v>
      </c>
      <c r="C593" s="133">
        <v>850</v>
      </c>
      <c r="D593" s="174">
        <v>243</v>
      </c>
      <c r="E593" s="133" t="s">
        <v>114</v>
      </c>
      <c r="F593" s="148" t="s">
        <v>496</v>
      </c>
      <c r="G593" s="134"/>
    </row>
    <row r="594" spans="1:7" customFormat="1" ht="12" customHeight="1">
      <c r="A594" s="132" t="s">
        <v>509</v>
      </c>
      <c r="B594" s="133" t="s">
        <v>5</v>
      </c>
      <c r="C594" s="133">
        <v>851</v>
      </c>
      <c r="D594" s="174">
        <v>210</v>
      </c>
      <c r="E594" s="133" t="s">
        <v>114</v>
      </c>
      <c r="F594" s="148" t="s">
        <v>496</v>
      </c>
      <c r="G594" s="134"/>
    </row>
    <row r="595" spans="1:7" customFormat="1" ht="12" customHeight="1">
      <c r="A595" s="132" t="s">
        <v>547</v>
      </c>
      <c r="B595" s="133" t="s">
        <v>5</v>
      </c>
      <c r="C595" s="133">
        <v>852</v>
      </c>
      <c r="D595" s="174">
        <v>345</v>
      </c>
      <c r="E595" s="133" t="s">
        <v>114</v>
      </c>
      <c r="F595" s="148" t="s">
        <v>496</v>
      </c>
      <c r="G595" s="134"/>
    </row>
    <row r="596" spans="1:7" customFormat="1" ht="12" customHeight="1">
      <c r="A596" s="132" t="s">
        <v>418</v>
      </c>
      <c r="B596" s="133" t="s">
        <v>5</v>
      </c>
      <c r="C596" s="133">
        <v>853</v>
      </c>
      <c r="D596" s="174">
        <v>480</v>
      </c>
      <c r="E596" s="133" t="s">
        <v>114</v>
      </c>
      <c r="F596" s="148" t="s">
        <v>496</v>
      </c>
      <c r="G596" s="134"/>
    </row>
    <row r="597" spans="1:7" customFormat="1" ht="12" customHeight="1">
      <c r="A597" s="132" t="s">
        <v>41</v>
      </c>
      <c r="B597" s="133" t="s">
        <v>5</v>
      </c>
      <c r="C597" s="133">
        <v>854</v>
      </c>
      <c r="D597" s="174">
        <v>319</v>
      </c>
      <c r="E597" s="133" t="s">
        <v>114</v>
      </c>
      <c r="F597" s="148" t="s">
        <v>9</v>
      </c>
      <c r="G597" s="134"/>
    </row>
    <row r="598" spans="1:7" customFormat="1" ht="12" customHeight="1">
      <c r="A598" s="135" t="s">
        <v>526</v>
      </c>
      <c r="B598" s="133" t="s">
        <v>5</v>
      </c>
      <c r="C598" s="133">
        <v>855</v>
      </c>
      <c r="D598" s="174">
        <v>240</v>
      </c>
      <c r="E598" s="133" t="s">
        <v>114</v>
      </c>
      <c r="F598" s="148" t="s">
        <v>9</v>
      </c>
      <c r="G598" s="134"/>
    </row>
    <row r="599" spans="1:7" customFormat="1" ht="12" customHeight="1">
      <c r="A599" s="132" t="s">
        <v>30</v>
      </c>
      <c r="B599" s="133" t="s">
        <v>5</v>
      </c>
      <c r="C599" s="133">
        <v>856</v>
      </c>
      <c r="D599" s="174">
        <v>338</v>
      </c>
      <c r="E599" s="133" t="s">
        <v>114</v>
      </c>
      <c r="F599" s="148" t="s">
        <v>496</v>
      </c>
      <c r="G599" s="134"/>
    </row>
    <row r="600" spans="1:7" customFormat="1" ht="12" customHeight="1">
      <c r="A600" s="135" t="s">
        <v>526</v>
      </c>
      <c r="B600" s="133" t="s">
        <v>5</v>
      </c>
      <c r="C600" s="133">
        <v>857</v>
      </c>
      <c r="D600" s="174">
        <v>339</v>
      </c>
      <c r="E600" s="133" t="s">
        <v>114</v>
      </c>
      <c r="F600" s="148" t="s">
        <v>496</v>
      </c>
      <c r="G600" s="134"/>
    </row>
    <row r="601" spans="1:7" customFormat="1" ht="12" customHeight="1">
      <c r="A601" s="132" t="s">
        <v>26</v>
      </c>
      <c r="B601" s="133" t="s">
        <v>5</v>
      </c>
      <c r="C601" s="133">
        <v>858</v>
      </c>
      <c r="D601" s="174">
        <v>473</v>
      </c>
      <c r="E601" s="133" t="s">
        <v>114</v>
      </c>
      <c r="F601" s="148" t="s">
        <v>496</v>
      </c>
      <c r="G601" s="134"/>
    </row>
    <row r="602" spans="1:7" customFormat="1" ht="12" customHeight="1">
      <c r="A602" s="132" t="s">
        <v>441</v>
      </c>
      <c r="B602" s="133" t="s">
        <v>5</v>
      </c>
      <c r="C602" s="133">
        <v>859</v>
      </c>
      <c r="D602" s="174">
        <v>262</v>
      </c>
      <c r="E602" s="133" t="s">
        <v>114</v>
      </c>
      <c r="F602" s="148" t="s">
        <v>496</v>
      </c>
      <c r="G602" s="134"/>
    </row>
    <row r="603" spans="1:7" customFormat="1" ht="12" customHeight="1">
      <c r="A603" s="132" t="s">
        <v>13</v>
      </c>
      <c r="B603" s="133" t="s">
        <v>5</v>
      </c>
      <c r="C603" s="133">
        <v>860</v>
      </c>
      <c r="D603" s="174">
        <v>280</v>
      </c>
      <c r="E603" s="133" t="s">
        <v>114</v>
      </c>
      <c r="F603" s="148" t="s">
        <v>496</v>
      </c>
      <c r="G603" s="134"/>
    </row>
    <row r="604" spans="1:7" customFormat="1" ht="12" customHeight="1">
      <c r="A604" s="132" t="s">
        <v>441</v>
      </c>
      <c r="B604" s="133" t="s">
        <v>5</v>
      </c>
      <c r="C604" s="133">
        <v>861</v>
      </c>
      <c r="D604" s="174">
        <v>228</v>
      </c>
      <c r="E604" s="133" t="s">
        <v>114</v>
      </c>
      <c r="F604" s="148" t="s">
        <v>496</v>
      </c>
      <c r="G604" s="134"/>
    </row>
    <row r="605" spans="1:7" customFormat="1" ht="12" customHeight="1">
      <c r="A605" s="135" t="s">
        <v>434</v>
      </c>
      <c r="B605" s="133" t="s">
        <v>5</v>
      </c>
      <c r="C605" s="133">
        <v>862</v>
      </c>
      <c r="D605" s="174">
        <v>832</v>
      </c>
      <c r="E605" s="133" t="s">
        <v>114</v>
      </c>
      <c r="F605" s="148" t="s">
        <v>496</v>
      </c>
      <c r="G605" s="134"/>
    </row>
    <row r="606" spans="1:7" customFormat="1" ht="12" customHeight="1">
      <c r="A606" s="132" t="s">
        <v>520</v>
      </c>
      <c r="B606" s="133" t="s">
        <v>5</v>
      </c>
      <c r="C606" s="133">
        <v>863</v>
      </c>
      <c r="D606" s="174">
        <v>792</v>
      </c>
      <c r="E606" s="133" t="s">
        <v>114</v>
      </c>
      <c r="F606" s="148" t="s">
        <v>496</v>
      </c>
      <c r="G606" s="134"/>
    </row>
    <row r="607" spans="1:7" customFormat="1" ht="12" customHeight="1">
      <c r="A607" s="132" t="s">
        <v>503</v>
      </c>
      <c r="B607" s="133" t="s">
        <v>5</v>
      </c>
      <c r="C607" s="133">
        <v>864</v>
      </c>
      <c r="D607" s="174">
        <v>248</v>
      </c>
      <c r="E607" s="133" t="s">
        <v>114</v>
      </c>
      <c r="F607" s="148" t="s">
        <v>496</v>
      </c>
      <c r="G607" s="134"/>
    </row>
    <row r="608" spans="1:7" customFormat="1" ht="12" customHeight="1">
      <c r="A608" s="132" t="s">
        <v>523</v>
      </c>
      <c r="B608" s="133" t="s">
        <v>5</v>
      </c>
      <c r="C608" s="133">
        <v>865</v>
      </c>
      <c r="D608" s="174">
        <v>334</v>
      </c>
      <c r="E608" s="133" t="s">
        <v>114</v>
      </c>
      <c r="F608" s="148" t="s">
        <v>496</v>
      </c>
      <c r="G608" s="134"/>
    </row>
    <row r="609" spans="1:7" customFormat="1" ht="12" customHeight="1">
      <c r="A609" s="132" t="s">
        <v>509</v>
      </c>
      <c r="B609" s="133" t="s">
        <v>5</v>
      </c>
      <c r="C609" s="133">
        <v>866</v>
      </c>
      <c r="D609" s="174">
        <v>377</v>
      </c>
      <c r="E609" s="133" t="s">
        <v>114</v>
      </c>
      <c r="F609" s="148" t="s">
        <v>496</v>
      </c>
      <c r="G609" s="134"/>
    </row>
    <row r="610" spans="1:7" customFormat="1" ht="12" customHeight="1">
      <c r="A610" s="135" t="s">
        <v>433</v>
      </c>
      <c r="B610" s="133" t="s">
        <v>5</v>
      </c>
      <c r="C610" s="133">
        <v>867</v>
      </c>
      <c r="D610" s="174">
        <v>1156</v>
      </c>
      <c r="E610" s="133" t="s">
        <v>114</v>
      </c>
      <c r="F610" s="148" t="s">
        <v>496</v>
      </c>
      <c r="G610" s="134"/>
    </row>
    <row r="611" spans="1:7" customFormat="1" ht="12" customHeight="1">
      <c r="A611" s="132" t="s">
        <v>41</v>
      </c>
      <c r="B611" s="133" t="s">
        <v>5</v>
      </c>
      <c r="C611" s="133">
        <v>868</v>
      </c>
      <c r="D611" s="174">
        <v>594</v>
      </c>
      <c r="E611" s="133" t="s">
        <v>114</v>
      </c>
      <c r="F611" s="148" t="s">
        <v>496</v>
      </c>
      <c r="G611" s="134"/>
    </row>
    <row r="612" spans="1:7" customFormat="1" ht="12" customHeight="1">
      <c r="A612" s="132" t="s">
        <v>50</v>
      </c>
      <c r="B612" s="133" t="s">
        <v>5</v>
      </c>
      <c r="C612" s="133">
        <v>869</v>
      </c>
      <c r="D612" s="174">
        <v>375</v>
      </c>
      <c r="E612" s="133" t="s">
        <v>114</v>
      </c>
      <c r="F612" s="148" t="s">
        <v>496</v>
      </c>
      <c r="G612" s="134"/>
    </row>
    <row r="613" spans="1:7" customFormat="1" ht="12" customHeight="1">
      <c r="A613" s="132" t="s">
        <v>41</v>
      </c>
      <c r="B613" s="133" t="s">
        <v>5</v>
      </c>
      <c r="C613" s="133">
        <v>870</v>
      </c>
      <c r="D613" s="174">
        <v>520</v>
      </c>
      <c r="E613" s="133" t="s">
        <v>114</v>
      </c>
      <c r="F613" s="148" t="s">
        <v>496</v>
      </c>
      <c r="G613" s="134"/>
    </row>
    <row r="614" spans="1:7" customFormat="1" ht="12" customHeight="1">
      <c r="A614" s="135" t="s">
        <v>434</v>
      </c>
      <c r="B614" s="133" t="s">
        <v>5</v>
      </c>
      <c r="C614" s="133">
        <v>871</v>
      </c>
      <c r="D614" s="174">
        <v>166</v>
      </c>
      <c r="E614" s="133" t="s">
        <v>114</v>
      </c>
      <c r="F614" s="148" t="s">
        <v>496</v>
      </c>
      <c r="G614" s="134"/>
    </row>
    <row r="615" spans="1:7" customFormat="1" ht="12" customHeight="1">
      <c r="A615" s="132" t="s">
        <v>430</v>
      </c>
      <c r="B615" s="133" t="s">
        <v>5</v>
      </c>
      <c r="C615" s="133">
        <v>872</v>
      </c>
      <c r="D615" s="174">
        <v>420</v>
      </c>
      <c r="E615" s="133" t="s">
        <v>114</v>
      </c>
      <c r="F615" s="148" t="s">
        <v>496</v>
      </c>
      <c r="G615" s="134"/>
    </row>
    <row r="616" spans="1:7" customFormat="1" ht="12" customHeight="1">
      <c r="A616" s="132" t="s">
        <v>41</v>
      </c>
      <c r="B616" s="133" t="s">
        <v>5</v>
      </c>
      <c r="C616" s="133">
        <v>873</v>
      </c>
      <c r="D616" s="174">
        <v>110</v>
      </c>
      <c r="E616" s="133" t="s">
        <v>114</v>
      </c>
      <c r="F616" s="148" t="s">
        <v>496</v>
      </c>
      <c r="G616" s="134"/>
    </row>
    <row r="617" spans="1:7" customFormat="1" ht="12" customHeight="1">
      <c r="A617" s="132" t="s">
        <v>41</v>
      </c>
      <c r="B617" s="133" t="s">
        <v>5</v>
      </c>
      <c r="C617" s="133">
        <v>874</v>
      </c>
      <c r="D617" s="174">
        <v>264</v>
      </c>
      <c r="E617" s="133" t="s">
        <v>114</v>
      </c>
      <c r="F617" s="148" t="s">
        <v>496</v>
      </c>
      <c r="G617" s="134"/>
    </row>
    <row r="618" spans="1:7" customFormat="1" ht="12" customHeight="1">
      <c r="A618" s="132" t="s">
        <v>41</v>
      </c>
      <c r="B618" s="133" t="s">
        <v>5</v>
      </c>
      <c r="C618" s="133">
        <v>875</v>
      </c>
      <c r="D618" s="174">
        <v>224</v>
      </c>
      <c r="E618" s="133" t="s">
        <v>114</v>
      </c>
      <c r="F618" s="148" t="s">
        <v>496</v>
      </c>
      <c r="G618" s="134"/>
    </row>
    <row r="619" spans="1:7" customFormat="1" ht="12" customHeight="1">
      <c r="A619" s="132" t="s">
        <v>436</v>
      </c>
      <c r="B619" s="133" t="s">
        <v>5</v>
      </c>
      <c r="C619" s="133">
        <v>876</v>
      </c>
      <c r="D619" s="174">
        <v>179</v>
      </c>
      <c r="E619" s="133" t="s">
        <v>114</v>
      </c>
      <c r="F619" s="148" t="s">
        <v>496</v>
      </c>
      <c r="G619" s="134"/>
    </row>
    <row r="620" spans="1:7" customFormat="1" ht="12" customHeight="1">
      <c r="A620" s="135" t="s">
        <v>434</v>
      </c>
      <c r="B620" s="133" t="s">
        <v>5</v>
      </c>
      <c r="C620" s="133">
        <v>877</v>
      </c>
      <c r="D620" s="174">
        <v>159</v>
      </c>
      <c r="E620" s="133" t="s">
        <v>114</v>
      </c>
      <c r="F620" s="148" t="s">
        <v>496</v>
      </c>
      <c r="G620" s="134"/>
    </row>
    <row r="621" spans="1:7" customFormat="1" ht="12" customHeight="1">
      <c r="A621" s="132" t="s">
        <v>41</v>
      </c>
      <c r="B621" s="133" t="s">
        <v>5</v>
      </c>
      <c r="C621" s="133">
        <v>878</v>
      </c>
      <c r="D621" s="174">
        <v>200</v>
      </c>
      <c r="E621" s="133" t="s">
        <v>114</v>
      </c>
      <c r="F621" s="148" t="s">
        <v>496</v>
      </c>
      <c r="G621" s="134"/>
    </row>
    <row r="622" spans="1:7" customFormat="1" ht="12" customHeight="1">
      <c r="A622" s="132" t="s">
        <v>74</v>
      </c>
      <c r="B622" s="133" t="s">
        <v>5</v>
      </c>
      <c r="C622" s="133">
        <v>879</v>
      </c>
      <c r="D622" s="174">
        <v>807</v>
      </c>
      <c r="E622" s="133" t="s">
        <v>114</v>
      </c>
      <c r="F622" s="148" t="s">
        <v>9</v>
      </c>
      <c r="G622" s="134"/>
    </row>
    <row r="623" spans="1:7" customFormat="1" ht="12" customHeight="1">
      <c r="A623" s="132" t="s">
        <v>41</v>
      </c>
      <c r="B623" s="133" t="s">
        <v>5</v>
      </c>
      <c r="C623" s="133">
        <v>880</v>
      </c>
      <c r="D623" s="174">
        <v>251</v>
      </c>
      <c r="E623" s="133" t="s">
        <v>114</v>
      </c>
      <c r="F623" s="148" t="s">
        <v>9</v>
      </c>
      <c r="G623" s="134"/>
    </row>
    <row r="624" spans="1:7" customFormat="1" ht="12" customHeight="1">
      <c r="A624" s="132" t="s">
        <v>414</v>
      </c>
      <c r="B624" s="133" t="s">
        <v>5</v>
      </c>
      <c r="C624" s="133">
        <v>881</v>
      </c>
      <c r="D624" s="174">
        <v>536</v>
      </c>
      <c r="E624" s="133" t="s">
        <v>114</v>
      </c>
      <c r="F624" s="148" t="s">
        <v>496</v>
      </c>
      <c r="G624" s="134"/>
    </row>
    <row r="625" spans="1:7" customFormat="1" ht="12" customHeight="1">
      <c r="A625" s="132" t="s">
        <v>404</v>
      </c>
      <c r="B625" s="133" t="s">
        <v>5</v>
      </c>
      <c r="C625" s="133">
        <v>882</v>
      </c>
      <c r="D625" s="174">
        <v>385</v>
      </c>
      <c r="E625" s="133" t="s">
        <v>114</v>
      </c>
      <c r="F625" s="148" t="s">
        <v>496</v>
      </c>
      <c r="G625" s="134"/>
    </row>
    <row r="626" spans="1:7" customFormat="1" ht="12" customHeight="1">
      <c r="A626" s="107" t="s">
        <v>540</v>
      </c>
      <c r="B626" s="133" t="s">
        <v>5</v>
      </c>
      <c r="C626" s="133">
        <v>883</v>
      </c>
      <c r="D626" s="174">
        <v>410</v>
      </c>
      <c r="E626" s="133" t="s">
        <v>114</v>
      </c>
      <c r="F626" s="148" t="s">
        <v>496</v>
      </c>
      <c r="G626" s="134"/>
    </row>
    <row r="627" spans="1:7" customFormat="1" ht="12" customHeight="1">
      <c r="A627" s="132" t="s">
        <v>524</v>
      </c>
      <c r="B627" s="133" t="s">
        <v>5</v>
      </c>
      <c r="C627" s="133">
        <v>884</v>
      </c>
      <c r="D627" s="174">
        <v>283</v>
      </c>
      <c r="E627" s="133" t="s">
        <v>114</v>
      </c>
      <c r="F627" s="148" t="s">
        <v>496</v>
      </c>
      <c r="G627" s="134"/>
    </row>
    <row r="628" spans="1:7" customFormat="1" ht="12" customHeight="1">
      <c r="A628" s="135" t="s">
        <v>488</v>
      </c>
      <c r="B628" s="133" t="s">
        <v>5</v>
      </c>
      <c r="C628" s="133">
        <v>885</v>
      </c>
      <c r="D628" s="174">
        <v>298</v>
      </c>
      <c r="E628" s="133" t="s">
        <v>114</v>
      </c>
      <c r="F628" s="148" t="s">
        <v>496</v>
      </c>
      <c r="G628" s="134"/>
    </row>
    <row r="629" spans="1:7" customFormat="1" ht="12" customHeight="1">
      <c r="A629" s="132" t="s">
        <v>426</v>
      </c>
      <c r="B629" s="133" t="s">
        <v>5</v>
      </c>
      <c r="C629" s="133">
        <v>886</v>
      </c>
      <c r="D629" s="174">
        <v>775</v>
      </c>
      <c r="E629" s="133" t="s">
        <v>114</v>
      </c>
      <c r="F629" s="148" t="s">
        <v>496</v>
      </c>
      <c r="G629" s="134"/>
    </row>
    <row r="630" spans="1:7" customFormat="1" ht="12" customHeight="1">
      <c r="A630" s="135" t="s">
        <v>490</v>
      </c>
      <c r="B630" s="133" t="s">
        <v>5</v>
      </c>
      <c r="C630" s="133">
        <v>887</v>
      </c>
      <c r="D630" s="174">
        <v>242</v>
      </c>
      <c r="E630" s="133" t="s">
        <v>114</v>
      </c>
      <c r="F630" s="148" t="s">
        <v>496</v>
      </c>
      <c r="G630" s="134"/>
    </row>
    <row r="631" spans="1:7" customFormat="1" ht="12" customHeight="1">
      <c r="A631" s="132" t="s">
        <v>414</v>
      </c>
      <c r="B631" s="133" t="s">
        <v>5</v>
      </c>
      <c r="C631" s="133">
        <v>888</v>
      </c>
      <c r="D631" s="174">
        <v>645</v>
      </c>
      <c r="E631" s="133" t="s">
        <v>114</v>
      </c>
      <c r="F631" s="148" t="s">
        <v>496</v>
      </c>
      <c r="G631" s="134"/>
    </row>
    <row r="632" spans="1:7" customFormat="1" ht="12" customHeight="1">
      <c r="A632" s="132" t="s">
        <v>426</v>
      </c>
      <c r="B632" s="133" t="s">
        <v>5</v>
      </c>
      <c r="C632" s="133">
        <v>889</v>
      </c>
      <c r="D632" s="174">
        <v>312</v>
      </c>
      <c r="E632" s="133" t="s">
        <v>114</v>
      </c>
      <c r="F632" s="148" t="s">
        <v>496</v>
      </c>
      <c r="G632" s="134"/>
    </row>
    <row r="633" spans="1:7" customFormat="1" ht="12" customHeight="1">
      <c r="A633" s="132" t="s">
        <v>13</v>
      </c>
      <c r="B633" s="133" t="s">
        <v>5</v>
      </c>
      <c r="C633" s="133">
        <v>890</v>
      </c>
      <c r="D633" s="174">
        <v>285</v>
      </c>
      <c r="E633" s="133" t="s">
        <v>114</v>
      </c>
      <c r="F633" s="148" t="s">
        <v>496</v>
      </c>
      <c r="G633" s="134"/>
    </row>
    <row r="634" spans="1:7" customFormat="1" ht="12" customHeight="1">
      <c r="A634" s="132" t="s">
        <v>45</v>
      </c>
      <c r="B634" s="133" t="s">
        <v>5</v>
      </c>
      <c r="C634" s="133">
        <v>891</v>
      </c>
      <c r="D634" s="174">
        <v>300</v>
      </c>
      <c r="E634" s="133" t="s">
        <v>114</v>
      </c>
      <c r="F634" s="148" t="s">
        <v>496</v>
      </c>
      <c r="G634" s="134"/>
    </row>
    <row r="635" spans="1:7" customFormat="1" ht="12" customHeight="1">
      <c r="A635" s="132" t="s">
        <v>426</v>
      </c>
      <c r="B635" s="133" t="s">
        <v>5</v>
      </c>
      <c r="C635" s="133">
        <v>892</v>
      </c>
      <c r="D635" s="174">
        <v>160</v>
      </c>
      <c r="E635" s="133" t="s">
        <v>114</v>
      </c>
      <c r="F635" s="148" t="s">
        <v>496</v>
      </c>
      <c r="G635" s="134"/>
    </row>
    <row r="636" spans="1:7" customFormat="1" ht="12" customHeight="1">
      <c r="A636" s="132" t="s">
        <v>41</v>
      </c>
      <c r="B636" s="133" t="s">
        <v>5</v>
      </c>
      <c r="C636" s="133">
        <v>893</v>
      </c>
      <c r="D636" s="174">
        <v>152</v>
      </c>
      <c r="E636" s="133" t="s">
        <v>114</v>
      </c>
      <c r="F636" s="148" t="s">
        <v>496</v>
      </c>
      <c r="G636" s="134"/>
    </row>
    <row r="637" spans="1:7" customFormat="1" ht="12" customHeight="1">
      <c r="A637" s="132" t="s">
        <v>411</v>
      </c>
      <c r="B637" s="133" t="s">
        <v>5</v>
      </c>
      <c r="C637" s="133">
        <v>894</v>
      </c>
      <c r="D637" s="174">
        <v>427</v>
      </c>
      <c r="E637" s="133" t="s">
        <v>114</v>
      </c>
      <c r="F637" s="148" t="s">
        <v>496</v>
      </c>
      <c r="G637" s="134"/>
    </row>
    <row r="638" spans="1:7" customFormat="1" ht="12" customHeight="1">
      <c r="A638" s="132" t="s">
        <v>509</v>
      </c>
      <c r="B638" s="133" t="s">
        <v>5</v>
      </c>
      <c r="C638" s="133">
        <v>895</v>
      </c>
      <c r="D638" s="174">
        <v>307</v>
      </c>
      <c r="E638" s="133" t="s">
        <v>114</v>
      </c>
      <c r="F638" s="148" t="s">
        <v>496</v>
      </c>
      <c r="G638" s="134"/>
    </row>
    <row r="639" spans="1:7" customFormat="1" ht="12" customHeight="1">
      <c r="A639" s="132" t="s">
        <v>426</v>
      </c>
      <c r="B639" s="133" t="s">
        <v>5</v>
      </c>
      <c r="C639" s="133">
        <v>896</v>
      </c>
      <c r="D639" s="174">
        <v>340</v>
      </c>
      <c r="E639" s="133" t="s">
        <v>114</v>
      </c>
      <c r="F639" s="148" t="s">
        <v>496</v>
      </c>
      <c r="G639" s="134"/>
    </row>
    <row r="640" spans="1:7" customFormat="1" ht="12" customHeight="1">
      <c r="A640" s="132" t="s">
        <v>435</v>
      </c>
      <c r="B640" s="133" t="s">
        <v>5</v>
      </c>
      <c r="C640" s="133">
        <v>897</v>
      </c>
      <c r="D640" s="174">
        <v>260</v>
      </c>
      <c r="E640" s="133" t="s">
        <v>114</v>
      </c>
      <c r="F640" s="148" t="s">
        <v>496</v>
      </c>
      <c r="G640" s="134"/>
    </row>
    <row r="641" spans="1:7" customFormat="1" ht="12" customHeight="1">
      <c r="A641" s="135" t="s">
        <v>490</v>
      </c>
      <c r="B641" s="133" t="s">
        <v>5</v>
      </c>
      <c r="C641" s="133">
        <v>898</v>
      </c>
      <c r="D641" s="174">
        <v>455</v>
      </c>
      <c r="E641" s="133" t="s">
        <v>114</v>
      </c>
      <c r="F641" s="148" t="s">
        <v>496</v>
      </c>
      <c r="G641" s="134"/>
    </row>
    <row r="642" spans="1:7" customFormat="1" ht="12" customHeight="1">
      <c r="A642" s="132" t="s">
        <v>523</v>
      </c>
      <c r="B642" s="133" t="s">
        <v>5</v>
      </c>
      <c r="C642" s="133">
        <v>899</v>
      </c>
      <c r="D642" s="174">
        <v>810</v>
      </c>
      <c r="E642" s="133" t="s">
        <v>114</v>
      </c>
      <c r="F642" s="148" t="s">
        <v>9</v>
      </c>
      <c r="G642" s="134"/>
    </row>
    <row r="643" spans="1:7" customFormat="1" ht="12" customHeight="1">
      <c r="A643" s="132" t="s">
        <v>41</v>
      </c>
      <c r="B643" s="133" t="s">
        <v>5</v>
      </c>
      <c r="C643" s="133">
        <v>900</v>
      </c>
      <c r="D643" s="174">
        <v>545</v>
      </c>
      <c r="E643" s="133" t="s">
        <v>114</v>
      </c>
      <c r="F643" s="148" t="s">
        <v>496</v>
      </c>
      <c r="G643" s="134"/>
    </row>
    <row r="644" spans="1:7" customFormat="1" ht="12" customHeight="1">
      <c r="A644" s="132" t="s">
        <v>510</v>
      </c>
      <c r="B644" s="133" t="s">
        <v>5</v>
      </c>
      <c r="C644" s="133">
        <v>901</v>
      </c>
      <c r="D644" s="174">
        <v>373</v>
      </c>
      <c r="E644" s="133" t="s">
        <v>114</v>
      </c>
      <c r="F644" s="148" t="s">
        <v>496</v>
      </c>
      <c r="G644" s="134"/>
    </row>
    <row r="645" spans="1:7" customFormat="1" ht="12" customHeight="1">
      <c r="A645" s="132" t="s">
        <v>524</v>
      </c>
      <c r="B645" s="133" t="s">
        <v>5</v>
      </c>
      <c r="C645" s="133">
        <v>902</v>
      </c>
      <c r="D645" s="174">
        <v>353</v>
      </c>
      <c r="E645" s="133" t="s">
        <v>114</v>
      </c>
      <c r="F645" s="148" t="s">
        <v>9</v>
      </c>
      <c r="G645" s="134"/>
    </row>
    <row r="646" spans="1:7" customFormat="1" ht="12" customHeight="1">
      <c r="A646" s="132" t="s">
        <v>508</v>
      </c>
      <c r="B646" s="133" t="s">
        <v>5</v>
      </c>
      <c r="C646" s="133">
        <v>903</v>
      </c>
      <c r="D646" s="174">
        <v>221</v>
      </c>
      <c r="E646" s="133" t="s">
        <v>114</v>
      </c>
      <c r="F646" s="148" t="s">
        <v>9</v>
      </c>
      <c r="G646" s="134"/>
    </row>
    <row r="647" spans="1:7" customFormat="1" ht="12" customHeight="1">
      <c r="A647" s="132" t="s">
        <v>508</v>
      </c>
      <c r="B647" s="133" t="s">
        <v>5</v>
      </c>
      <c r="C647" s="133">
        <v>904</v>
      </c>
      <c r="D647" s="174">
        <v>922</v>
      </c>
      <c r="E647" s="133" t="s">
        <v>114</v>
      </c>
      <c r="F647" s="148" t="s">
        <v>496</v>
      </c>
      <c r="G647" s="134"/>
    </row>
    <row r="648" spans="1:7" customFormat="1" ht="12" customHeight="1">
      <c r="A648" s="132" t="s">
        <v>41</v>
      </c>
      <c r="B648" s="133" t="s">
        <v>5</v>
      </c>
      <c r="C648" s="133">
        <v>905</v>
      </c>
      <c r="D648" s="174">
        <v>887</v>
      </c>
      <c r="E648" s="133" t="s">
        <v>114</v>
      </c>
      <c r="F648" s="148" t="s">
        <v>496</v>
      </c>
      <c r="G648" s="134"/>
    </row>
    <row r="649" spans="1:7" customFormat="1" ht="12" customHeight="1">
      <c r="A649" s="132" t="s">
        <v>41</v>
      </c>
      <c r="B649" s="133" t="s">
        <v>5</v>
      </c>
      <c r="C649" s="133">
        <v>906</v>
      </c>
      <c r="D649" s="174">
        <v>278</v>
      </c>
      <c r="E649" s="133" t="s">
        <v>114</v>
      </c>
      <c r="F649" s="148" t="s">
        <v>9</v>
      </c>
      <c r="G649" s="134"/>
    </row>
    <row r="650" spans="1:7" customFormat="1" ht="12" customHeight="1">
      <c r="A650" s="132" t="s">
        <v>30</v>
      </c>
      <c r="B650" s="133" t="s">
        <v>5</v>
      </c>
      <c r="C650" s="133">
        <v>907</v>
      </c>
      <c r="D650" s="174">
        <v>347</v>
      </c>
      <c r="E650" s="133" t="s">
        <v>114</v>
      </c>
      <c r="F650" s="148" t="s">
        <v>496</v>
      </c>
      <c r="G650" s="134"/>
    </row>
    <row r="651" spans="1:7" customFormat="1" ht="12" customHeight="1">
      <c r="A651" s="132" t="s">
        <v>416</v>
      </c>
      <c r="B651" s="133" t="s">
        <v>5</v>
      </c>
      <c r="C651" s="133">
        <v>908</v>
      </c>
      <c r="D651" s="174">
        <v>555</v>
      </c>
      <c r="E651" s="133" t="s">
        <v>114</v>
      </c>
      <c r="F651" s="148" t="s">
        <v>496</v>
      </c>
      <c r="G651" s="134"/>
    </row>
    <row r="652" spans="1:7" customFormat="1" ht="12" customHeight="1">
      <c r="A652" s="132" t="s">
        <v>440</v>
      </c>
      <c r="B652" s="133" t="s">
        <v>5</v>
      </c>
      <c r="C652" s="133">
        <v>909</v>
      </c>
      <c r="D652" s="174">
        <v>1390</v>
      </c>
      <c r="E652" s="133" t="s">
        <v>114</v>
      </c>
      <c r="F652" s="148" t="s">
        <v>9</v>
      </c>
      <c r="G652" s="134"/>
    </row>
    <row r="653" spans="1:7" customFormat="1" ht="12" customHeight="1">
      <c r="A653" s="132" t="s">
        <v>34</v>
      </c>
      <c r="B653" s="133" t="s">
        <v>5</v>
      </c>
      <c r="C653" s="133">
        <v>910</v>
      </c>
      <c r="D653" s="174">
        <v>1065</v>
      </c>
      <c r="E653" s="133" t="s">
        <v>114</v>
      </c>
      <c r="F653" s="148" t="s">
        <v>9</v>
      </c>
      <c r="G653" s="134"/>
    </row>
    <row r="654" spans="1:7" customFormat="1" ht="12" customHeight="1">
      <c r="A654" s="132" t="s">
        <v>407</v>
      </c>
      <c r="B654" s="133" t="s">
        <v>5</v>
      </c>
      <c r="C654" s="133">
        <v>911</v>
      </c>
      <c r="D654" s="174">
        <v>805</v>
      </c>
      <c r="E654" s="133" t="s">
        <v>114</v>
      </c>
      <c r="F654" s="148" t="s">
        <v>9</v>
      </c>
      <c r="G654" s="134"/>
    </row>
    <row r="655" spans="1:7" customFormat="1" ht="12" customHeight="1">
      <c r="A655" s="132" t="s">
        <v>503</v>
      </c>
      <c r="B655" s="133" t="s">
        <v>5</v>
      </c>
      <c r="C655" s="133">
        <v>912</v>
      </c>
      <c r="D655" s="174">
        <v>213</v>
      </c>
      <c r="E655" s="133" t="s">
        <v>114</v>
      </c>
      <c r="F655" s="148" t="s">
        <v>9</v>
      </c>
      <c r="G655" s="134"/>
    </row>
    <row r="656" spans="1:7" customFormat="1" ht="12" customHeight="1">
      <c r="A656" s="132" t="s">
        <v>491</v>
      </c>
      <c r="B656" s="133" t="s">
        <v>5</v>
      </c>
      <c r="C656" s="133">
        <v>913</v>
      </c>
      <c r="D656" s="174">
        <v>297</v>
      </c>
      <c r="E656" s="133" t="s">
        <v>114</v>
      </c>
      <c r="F656" s="148" t="s">
        <v>9</v>
      </c>
      <c r="G656" s="134"/>
    </row>
    <row r="657" spans="1:7" customFormat="1" ht="12" customHeight="1">
      <c r="A657" s="132" t="s">
        <v>505</v>
      </c>
      <c r="B657" s="133" t="s">
        <v>5</v>
      </c>
      <c r="C657" s="133">
        <v>914</v>
      </c>
      <c r="D657" s="174">
        <v>365</v>
      </c>
      <c r="E657" s="133" t="s">
        <v>114</v>
      </c>
      <c r="F657" s="148" t="s">
        <v>9</v>
      </c>
      <c r="G657" s="134"/>
    </row>
    <row r="658" spans="1:7" customFormat="1" ht="12" customHeight="1">
      <c r="A658" s="132" t="s">
        <v>508</v>
      </c>
      <c r="B658" s="133" t="s">
        <v>5</v>
      </c>
      <c r="C658" s="133">
        <v>915</v>
      </c>
      <c r="D658" s="174">
        <v>355</v>
      </c>
      <c r="E658" s="133" t="s">
        <v>114</v>
      </c>
      <c r="F658" s="148" t="s">
        <v>9</v>
      </c>
      <c r="G658" s="134"/>
    </row>
    <row r="659" spans="1:7" customFormat="1" ht="12" customHeight="1">
      <c r="A659" s="132" t="s">
        <v>41</v>
      </c>
      <c r="B659" s="133" t="s">
        <v>5</v>
      </c>
      <c r="C659" s="133">
        <v>916</v>
      </c>
      <c r="D659" s="174">
        <v>115</v>
      </c>
      <c r="E659" s="133" t="s">
        <v>114</v>
      </c>
      <c r="F659" s="148" t="s">
        <v>9</v>
      </c>
      <c r="G659" s="134"/>
    </row>
    <row r="660" spans="1:7" customFormat="1" ht="12" customHeight="1">
      <c r="A660" s="132" t="s">
        <v>441</v>
      </c>
      <c r="B660" s="133" t="s">
        <v>5</v>
      </c>
      <c r="C660" s="133">
        <v>917</v>
      </c>
      <c r="D660" s="174">
        <v>1375</v>
      </c>
      <c r="E660" s="133" t="s">
        <v>114</v>
      </c>
      <c r="F660" s="148" t="s">
        <v>496</v>
      </c>
      <c r="G660" s="134"/>
    </row>
    <row r="661" spans="1:7" customFormat="1" ht="12" customHeight="1">
      <c r="A661" s="132" t="s">
        <v>34</v>
      </c>
      <c r="B661" s="133" t="s">
        <v>5</v>
      </c>
      <c r="C661" s="133">
        <v>918</v>
      </c>
      <c r="D661" s="174">
        <v>375</v>
      </c>
      <c r="E661" s="133" t="s">
        <v>114</v>
      </c>
      <c r="F661" s="148" t="s">
        <v>496</v>
      </c>
      <c r="G661" s="134"/>
    </row>
    <row r="662" spans="1:7" customFormat="1" ht="12" customHeight="1">
      <c r="A662" s="132" t="s">
        <v>519</v>
      </c>
      <c r="B662" s="133" t="s">
        <v>5</v>
      </c>
      <c r="C662" s="133">
        <v>919</v>
      </c>
      <c r="D662" s="174">
        <v>365</v>
      </c>
      <c r="E662" s="133" t="s">
        <v>114</v>
      </c>
      <c r="F662" s="148" t="s">
        <v>9</v>
      </c>
      <c r="G662" s="134"/>
    </row>
    <row r="663" spans="1:7" customFormat="1" ht="12" customHeight="1">
      <c r="A663" s="132" t="s">
        <v>483</v>
      </c>
      <c r="B663" s="133" t="s">
        <v>5</v>
      </c>
      <c r="C663" s="133">
        <v>920</v>
      </c>
      <c r="D663" s="174">
        <v>510</v>
      </c>
      <c r="E663" s="133" t="s">
        <v>114</v>
      </c>
      <c r="F663" s="148" t="s">
        <v>9</v>
      </c>
      <c r="G663" s="134"/>
    </row>
    <row r="664" spans="1:7" customFormat="1" ht="12" customHeight="1">
      <c r="A664" s="132" t="s">
        <v>483</v>
      </c>
      <c r="B664" s="133" t="s">
        <v>5</v>
      </c>
      <c r="C664" s="133">
        <v>921</v>
      </c>
      <c r="D664" s="174">
        <v>1409</v>
      </c>
      <c r="E664" s="133" t="s">
        <v>114</v>
      </c>
      <c r="F664" s="148" t="s">
        <v>496</v>
      </c>
      <c r="G664" s="134"/>
    </row>
    <row r="665" spans="1:7" customFormat="1" ht="12" customHeight="1">
      <c r="A665" s="132" t="s">
        <v>435</v>
      </c>
      <c r="B665" s="133" t="s">
        <v>5</v>
      </c>
      <c r="C665" s="133">
        <v>922</v>
      </c>
      <c r="D665" s="174">
        <v>333</v>
      </c>
      <c r="E665" s="133" t="s">
        <v>114</v>
      </c>
      <c r="F665" s="148" t="s">
        <v>496</v>
      </c>
      <c r="G665" s="134"/>
    </row>
    <row r="666" spans="1:7" customFormat="1" ht="12" customHeight="1">
      <c r="A666" s="132" t="s">
        <v>34</v>
      </c>
      <c r="B666" s="133" t="s">
        <v>5</v>
      </c>
      <c r="C666" s="133">
        <v>923</v>
      </c>
      <c r="D666" s="174">
        <v>216</v>
      </c>
      <c r="E666" s="133" t="s">
        <v>114</v>
      </c>
      <c r="F666" s="148" t="s">
        <v>496</v>
      </c>
      <c r="G666" s="134"/>
    </row>
    <row r="667" spans="1:7" customFormat="1" ht="12" customHeight="1">
      <c r="A667" s="132" t="s">
        <v>491</v>
      </c>
      <c r="B667" s="133" t="s">
        <v>5</v>
      </c>
      <c r="C667" s="133">
        <v>924</v>
      </c>
      <c r="D667" s="174">
        <v>477</v>
      </c>
      <c r="E667" s="133" t="s">
        <v>117</v>
      </c>
      <c r="F667" s="148" t="s">
        <v>9</v>
      </c>
      <c r="G667" s="134"/>
    </row>
    <row r="668" spans="1:7" customFormat="1" ht="12" customHeight="1">
      <c r="A668" s="132" t="s">
        <v>520</v>
      </c>
      <c r="B668" s="133" t="s">
        <v>5</v>
      </c>
      <c r="C668" s="133">
        <v>925</v>
      </c>
      <c r="D668" s="174">
        <v>219</v>
      </c>
      <c r="E668" s="133" t="s">
        <v>117</v>
      </c>
      <c r="F668" s="148" t="s">
        <v>9</v>
      </c>
      <c r="G668" s="134"/>
    </row>
    <row r="669" spans="1:7" customFormat="1" ht="12" customHeight="1">
      <c r="A669" s="132" t="s">
        <v>414</v>
      </c>
      <c r="B669" s="133" t="s">
        <v>5</v>
      </c>
      <c r="C669" s="133">
        <v>926</v>
      </c>
      <c r="D669" s="174">
        <v>218</v>
      </c>
      <c r="E669" s="133" t="s">
        <v>117</v>
      </c>
      <c r="F669" s="148" t="s">
        <v>9</v>
      </c>
      <c r="G669" s="134"/>
    </row>
    <row r="670" spans="1:7" customFormat="1" ht="12" customHeight="1">
      <c r="A670" s="132" t="s">
        <v>41</v>
      </c>
      <c r="B670" s="133" t="s">
        <v>5</v>
      </c>
      <c r="C670" s="133">
        <v>927</v>
      </c>
      <c r="D670" s="174">
        <v>369</v>
      </c>
      <c r="E670" s="133" t="s">
        <v>117</v>
      </c>
      <c r="F670" s="148" t="s">
        <v>9</v>
      </c>
      <c r="G670" s="134"/>
    </row>
    <row r="671" spans="1:7" customFormat="1" ht="12" customHeight="1">
      <c r="A671" s="132" t="s">
        <v>416</v>
      </c>
      <c r="B671" s="133" t="s">
        <v>5</v>
      </c>
      <c r="C671" s="133">
        <v>928</v>
      </c>
      <c r="D671" s="174">
        <v>473</v>
      </c>
      <c r="E671" s="133" t="s">
        <v>117</v>
      </c>
      <c r="F671" s="148" t="s">
        <v>9</v>
      </c>
      <c r="G671" s="134"/>
    </row>
    <row r="672" spans="1:7" customFormat="1" ht="12" customHeight="1">
      <c r="A672" s="132" t="s">
        <v>503</v>
      </c>
      <c r="B672" s="133" t="s">
        <v>5</v>
      </c>
      <c r="C672" s="133">
        <v>929</v>
      </c>
      <c r="D672" s="174">
        <v>107</v>
      </c>
      <c r="E672" s="133" t="s">
        <v>117</v>
      </c>
      <c r="F672" s="148" t="s">
        <v>9</v>
      </c>
      <c r="G672" s="134"/>
    </row>
    <row r="673" spans="1:7" customFormat="1" ht="12" customHeight="1">
      <c r="A673" s="132" t="s">
        <v>41</v>
      </c>
      <c r="B673" s="133" t="s">
        <v>5</v>
      </c>
      <c r="C673" s="133">
        <v>930</v>
      </c>
      <c r="D673" s="174">
        <v>107</v>
      </c>
      <c r="E673" s="133" t="s">
        <v>117</v>
      </c>
      <c r="F673" s="148" t="s">
        <v>9</v>
      </c>
      <c r="G673" s="134"/>
    </row>
    <row r="674" spans="1:7" customFormat="1" ht="12" customHeight="1">
      <c r="A674" s="132" t="s">
        <v>441</v>
      </c>
      <c r="B674" s="133" t="s">
        <v>5</v>
      </c>
      <c r="C674" s="133">
        <v>931</v>
      </c>
      <c r="D674" s="174">
        <v>266</v>
      </c>
      <c r="E674" s="133" t="s">
        <v>117</v>
      </c>
      <c r="F674" s="148" t="s">
        <v>9</v>
      </c>
      <c r="G674" s="134"/>
    </row>
    <row r="675" spans="1:7" customFormat="1" ht="12" customHeight="1">
      <c r="A675" s="132" t="s">
        <v>41</v>
      </c>
      <c r="B675" s="133" t="s">
        <v>5</v>
      </c>
      <c r="C675" s="133">
        <v>932</v>
      </c>
      <c r="D675" s="174">
        <v>505</v>
      </c>
      <c r="E675" s="133" t="s">
        <v>117</v>
      </c>
      <c r="F675" s="148" t="s">
        <v>9</v>
      </c>
      <c r="G675" s="134"/>
    </row>
    <row r="676" spans="1:7" customFormat="1" ht="12" customHeight="1">
      <c r="A676" s="132" t="s">
        <v>45</v>
      </c>
      <c r="B676" s="133" t="s">
        <v>5</v>
      </c>
      <c r="C676" s="133">
        <v>933</v>
      </c>
      <c r="D676" s="174">
        <v>213</v>
      </c>
      <c r="E676" s="133" t="s">
        <v>117</v>
      </c>
      <c r="F676" s="148" t="s">
        <v>9</v>
      </c>
      <c r="G676" s="134"/>
    </row>
    <row r="677" spans="1:7" customFormat="1" ht="12" customHeight="1">
      <c r="A677" s="132" t="s">
        <v>520</v>
      </c>
      <c r="B677" s="133" t="s">
        <v>5</v>
      </c>
      <c r="C677" s="133">
        <v>934</v>
      </c>
      <c r="D677" s="174">
        <v>315</v>
      </c>
      <c r="E677" s="133" t="s">
        <v>117</v>
      </c>
      <c r="F677" s="148" t="s">
        <v>9</v>
      </c>
      <c r="G677" s="134"/>
    </row>
    <row r="678" spans="1:7" customFormat="1" ht="12" customHeight="1">
      <c r="A678" s="132" t="s">
        <v>413</v>
      </c>
      <c r="B678" s="133" t="s">
        <v>5</v>
      </c>
      <c r="C678" s="133">
        <v>935</v>
      </c>
      <c r="D678" s="174">
        <v>292</v>
      </c>
      <c r="E678" s="133" t="s">
        <v>117</v>
      </c>
      <c r="F678" s="148" t="s">
        <v>9</v>
      </c>
      <c r="G678" s="134"/>
    </row>
    <row r="679" spans="1:7" customFormat="1" ht="12" customHeight="1">
      <c r="A679" s="132" t="s">
        <v>119</v>
      </c>
      <c r="B679" s="133" t="s">
        <v>5</v>
      </c>
      <c r="C679" s="133">
        <v>936</v>
      </c>
      <c r="D679" s="174">
        <v>184</v>
      </c>
      <c r="E679" s="133" t="s">
        <v>117</v>
      </c>
      <c r="F679" s="148" t="s">
        <v>9</v>
      </c>
      <c r="G679" s="134"/>
    </row>
    <row r="680" spans="1:7" customFormat="1" ht="12" customHeight="1">
      <c r="A680" s="132" t="s">
        <v>113</v>
      </c>
      <c r="B680" s="133" t="s">
        <v>5</v>
      </c>
      <c r="C680" s="133">
        <v>937</v>
      </c>
      <c r="D680" s="174">
        <v>256</v>
      </c>
      <c r="E680" s="133" t="s">
        <v>117</v>
      </c>
      <c r="F680" s="148" t="s">
        <v>9</v>
      </c>
      <c r="G680" s="134"/>
    </row>
    <row r="681" spans="1:7" customFormat="1" ht="12" customHeight="1">
      <c r="A681" s="132" t="s">
        <v>524</v>
      </c>
      <c r="B681" s="133" t="s">
        <v>5</v>
      </c>
      <c r="C681" s="133">
        <v>938</v>
      </c>
      <c r="D681" s="174">
        <v>620</v>
      </c>
      <c r="E681" s="133" t="s">
        <v>117</v>
      </c>
      <c r="F681" s="148" t="s">
        <v>9</v>
      </c>
      <c r="G681" s="134"/>
    </row>
    <row r="682" spans="1:7" customFormat="1" ht="12" customHeight="1">
      <c r="A682" s="132" t="s">
        <v>414</v>
      </c>
      <c r="B682" s="133" t="s">
        <v>5</v>
      </c>
      <c r="C682" s="133">
        <v>939</v>
      </c>
      <c r="D682" s="174">
        <v>197</v>
      </c>
      <c r="E682" s="133" t="s">
        <v>117</v>
      </c>
      <c r="F682" s="148" t="s">
        <v>9</v>
      </c>
      <c r="G682" s="134"/>
    </row>
    <row r="683" spans="1:7" customFormat="1" ht="12" customHeight="1">
      <c r="A683" s="132" t="s">
        <v>441</v>
      </c>
      <c r="B683" s="133" t="s">
        <v>5</v>
      </c>
      <c r="C683" s="133">
        <v>940</v>
      </c>
      <c r="D683" s="174">
        <v>179</v>
      </c>
      <c r="E683" s="133" t="s">
        <v>117</v>
      </c>
      <c r="F683" s="148" t="s">
        <v>9</v>
      </c>
      <c r="G683" s="134"/>
    </row>
    <row r="684" spans="1:7" customFormat="1" ht="12" customHeight="1">
      <c r="A684" s="132" t="s">
        <v>414</v>
      </c>
      <c r="B684" s="133" t="s">
        <v>5</v>
      </c>
      <c r="C684" s="133">
        <v>941</v>
      </c>
      <c r="D684" s="174">
        <v>485</v>
      </c>
      <c r="E684" s="133" t="s">
        <v>117</v>
      </c>
      <c r="F684" s="148" t="s">
        <v>9</v>
      </c>
      <c r="G684" s="134"/>
    </row>
    <row r="685" spans="1:7" customFormat="1" ht="12" customHeight="1">
      <c r="A685" s="132" t="s">
        <v>547</v>
      </c>
      <c r="B685" s="133" t="s">
        <v>5</v>
      </c>
      <c r="C685" s="133">
        <v>942</v>
      </c>
      <c r="D685" s="174">
        <v>350</v>
      </c>
      <c r="E685" s="133" t="s">
        <v>117</v>
      </c>
      <c r="F685" s="148" t="s">
        <v>9</v>
      </c>
      <c r="G685" s="134"/>
    </row>
    <row r="686" spans="1:7" customFormat="1" ht="12" customHeight="1">
      <c r="A686" s="132" t="s">
        <v>411</v>
      </c>
      <c r="B686" s="133" t="s">
        <v>5</v>
      </c>
      <c r="C686" s="133">
        <v>943</v>
      </c>
      <c r="D686" s="174">
        <v>689</v>
      </c>
      <c r="E686" s="133" t="s">
        <v>117</v>
      </c>
      <c r="F686" s="148" t="s">
        <v>9</v>
      </c>
      <c r="G686" s="134"/>
    </row>
    <row r="687" spans="1:7" customFormat="1" ht="12" customHeight="1">
      <c r="A687" s="132" t="s">
        <v>414</v>
      </c>
      <c r="B687" s="133" t="s">
        <v>5</v>
      </c>
      <c r="C687" s="133">
        <v>944</v>
      </c>
      <c r="D687" s="174">
        <v>400</v>
      </c>
      <c r="E687" s="133" t="s">
        <v>117</v>
      </c>
      <c r="F687" s="148" t="s">
        <v>9</v>
      </c>
      <c r="G687" s="134"/>
    </row>
    <row r="688" spans="1:7" customFormat="1" ht="12" customHeight="1">
      <c r="A688" s="135" t="s">
        <v>433</v>
      </c>
      <c r="B688" s="133" t="s">
        <v>5</v>
      </c>
      <c r="C688" s="133">
        <v>950</v>
      </c>
      <c r="D688" s="174">
        <v>254</v>
      </c>
      <c r="E688" s="133" t="s">
        <v>117</v>
      </c>
      <c r="F688" s="148" t="s">
        <v>9</v>
      </c>
      <c r="G688" s="134"/>
    </row>
    <row r="689" spans="1:7" customFormat="1" ht="12" customHeight="1">
      <c r="A689" s="135" t="s">
        <v>433</v>
      </c>
      <c r="B689" s="133" t="s">
        <v>5</v>
      </c>
      <c r="C689" s="133">
        <v>951</v>
      </c>
      <c r="D689" s="174">
        <v>565</v>
      </c>
      <c r="E689" s="133" t="s">
        <v>117</v>
      </c>
      <c r="F689" s="148" t="s">
        <v>9</v>
      </c>
      <c r="G689" s="134"/>
    </row>
    <row r="690" spans="1:7" customFormat="1" ht="12" customHeight="1">
      <c r="A690" s="132" t="s">
        <v>519</v>
      </c>
      <c r="B690" s="133" t="s">
        <v>5</v>
      </c>
      <c r="C690" s="133">
        <v>952</v>
      </c>
      <c r="D690" s="174">
        <v>690</v>
      </c>
      <c r="E690" s="133" t="s">
        <v>117</v>
      </c>
      <c r="F690" s="148" t="s">
        <v>9</v>
      </c>
      <c r="G690" s="134"/>
    </row>
    <row r="691" spans="1:7" customFormat="1" ht="12" customHeight="1">
      <c r="A691" s="132" t="s">
        <v>41</v>
      </c>
      <c r="B691" s="133" t="s">
        <v>5</v>
      </c>
      <c r="C691" s="133">
        <v>953</v>
      </c>
      <c r="D691" s="174">
        <v>757</v>
      </c>
      <c r="E691" s="133" t="s">
        <v>117</v>
      </c>
      <c r="F691" s="148" t="s">
        <v>9</v>
      </c>
      <c r="G691" s="134"/>
    </row>
    <row r="692" spans="1:7" customFormat="1" ht="12" customHeight="1">
      <c r="A692" s="132" t="s">
        <v>458</v>
      </c>
      <c r="B692" s="133" t="s">
        <v>5</v>
      </c>
      <c r="C692" s="133">
        <v>954</v>
      </c>
      <c r="D692" s="174">
        <v>570</v>
      </c>
      <c r="E692" s="133" t="s">
        <v>117</v>
      </c>
      <c r="F692" s="148" t="s">
        <v>9</v>
      </c>
      <c r="G692" s="134"/>
    </row>
    <row r="693" spans="1:7" customFormat="1" ht="12" customHeight="1">
      <c r="A693" s="132" t="s">
        <v>510</v>
      </c>
      <c r="B693" s="133" t="s">
        <v>5</v>
      </c>
      <c r="C693" s="133">
        <v>955</v>
      </c>
      <c r="D693" s="174">
        <v>245</v>
      </c>
      <c r="E693" s="133" t="s">
        <v>117</v>
      </c>
      <c r="F693" s="148" t="s">
        <v>9</v>
      </c>
      <c r="G693" s="134"/>
    </row>
    <row r="694" spans="1:7" customFormat="1" ht="12" customHeight="1">
      <c r="A694" s="132" t="s">
        <v>405</v>
      </c>
      <c r="B694" s="133" t="s">
        <v>5</v>
      </c>
      <c r="C694" s="133">
        <v>956</v>
      </c>
      <c r="D694" s="174">
        <v>186</v>
      </c>
      <c r="E694" s="133" t="s">
        <v>117</v>
      </c>
      <c r="F694" s="148" t="s">
        <v>9</v>
      </c>
      <c r="G694" s="134"/>
    </row>
    <row r="695" spans="1:7" customFormat="1" ht="12" customHeight="1">
      <c r="A695" s="132" t="s">
        <v>405</v>
      </c>
      <c r="B695" s="133" t="s">
        <v>5</v>
      </c>
      <c r="C695" s="133">
        <v>957</v>
      </c>
      <c r="D695" s="174">
        <v>170</v>
      </c>
      <c r="E695" s="133" t="s">
        <v>117</v>
      </c>
      <c r="F695" s="148" t="s">
        <v>9</v>
      </c>
      <c r="G695" s="134"/>
    </row>
    <row r="696" spans="1:7" customFormat="1" ht="12" customHeight="1">
      <c r="A696" s="132" t="s">
        <v>510</v>
      </c>
      <c r="B696" s="133" t="s">
        <v>5</v>
      </c>
      <c r="C696" s="133">
        <v>958</v>
      </c>
      <c r="D696" s="174">
        <v>98</v>
      </c>
      <c r="E696" s="133" t="s">
        <v>117</v>
      </c>
      <c r="F696" s="148" t="s">
        <v>9</v>
      </c>
      <c r="G696" s="134"/>
    </row>
    <row r="697" spans="1:7" customFormat="1" ht="12" customHeight="1">
      <c r="A697" s="132" t="s">
        <v>510</v>
      </c>
      <c r="B697" s="133" t="s">
        <v>5</v>
      </c>
      <c r="C697" s="133">
        <v>959</v>
      </c>
      <c r="D697" s="174">
        <v>803</v>
      </c>
      <c r="E697" s="133" t="s">
        <v>117</v>
      </c>
      <c r="F697" s="148" t="s">
        <v>9</v>
      </c>
      <c r="G697" s="134"/>
    </row>
    <row r="698" spans="1:7" customFormat="1" ht="12" customHeight="1">
      <c r="A698" s="132" t="s">
        <v>50</v>
      </c>
      <c r="B698" s="133" t="s">
        <v>5</v>
      </c>
      <c r="C698" s="133">
        <v>960</v>
      </c>
      <c r="D698" s="174">
        <v>865</v>
      </c>
      <c r="E698" s="133" t="s">
        <v>117</v>
      </c>
      <c r="F698" s="148" t="s">
        <v>9</v>
      </c>
      <c r="G698" s="134"/>
    </row>
    <row r="699" spans="1:7" customFormat="1" ht="12" customHeight="1">
      <c r="A699" s="132" t="s">
        <v>491</v>
      </c>
      <c r="B699" s="133" t="s">
        <v>5</v>
      </c>
      <c r="C699" s="133">
        <v>961</v>
      </c>
      <c r="D699" s="174">
        <v>187</v>
      </c>
      <c r="E699" s="133" t="s">
        <v>117</v>
      </c>
      <c r="F699" s="148" t="s">
        <v>9</v>
      </c>
      <c r="G699" s="134"/>
    </row>
    <row r="700" spans="1:7" customFormat="1" ht="12" customHeight="1">
      <c r="A700" s="132" t="s">
        <v>403</v>
      </c>
      <c r="B700" s="133" t="s">
        <v>5</v>
      </c>
      <c r="C700" s="133">
        <v>962</v>
      </c>
      <c r="D700" s="174">
        <v>225</v>
      </c>
      <c r="E700" s="133" t="s">
        <v>117</v>
      </c>
      <c r="F700" s="148" t="s">
        <v>9</v>
      </c>
      <c r="G700" s="134"/>
    </row>
    <row r="701" spans="1:7" customFormat="1" ht="12" customHeight="1">
      <c r="A701" s="132" t="s">
        <v>420</v>
      </c>
      <c r="B701" s="133" t="s">
        <v>5</v>
      </c>
      <c r="C701" s="133">
        <v>963</v>
      </c>
      <c r="D701" s="174">
        <v>365</v>
      </c>
      <c r="E701" s="133" t="s">
        <v>117</v>
      </c>
      <c r="F701" s="148" t="s">
        <v>9</v>
      </c>
      <c r="G701" s="134"/>
    </row>
    <row r="702" spans="1:7" customFormat="1" ht="12" customHeight="1">
      <c r="A702" s="132" t="s">
        <v>441</v>
      </c>
      <c r="B702" s="133" t="s">
        <v>5</v>
      </c>
      <c r="C702" s="133">
        <v>964</v>
      </c>
      <c r="D702" s="174">
        <v>313</v>
      </c>
      <c r="E702" s="133" t="s">
        <v>117</v>
      </c>
      <c r="F702" s="148" t="s">
        <v>9</v>
      </c>
      <c r="G702" s="134"/>
    </row>
    <row r="703" spans="1:7" customFormat="1" ht="12" customHeight="1">
      <c r="A703" s="132" t="s">
        <v>548</v>
      </c>
      <c r="B703" s="133" t="s">
        <v>5</v>
      </c>
      <c r="C703" s="133">
        <v>965</v>
      </c>
      <c r="D703" s="174">
        <v>255</v>
      </c>
      <c r="E703" s="133" t="s">
        <v>117</v>
      </c>
      <c r="F703" s="148" t="s">
        <v>9</v>
      </c>
      <c r="G703" s="134"/>
    </row>
    <row r="704" spans="1:7" customFormat="1" ht="12" customHeight="1">
      <c r="A704" s="132" t="s">
        <v>458</v>
      </c>
      <c r="B704" s="133" t="s">
        <v>5</v>
      </c>
      <c r="C704" s="133">
        <v>966</v>
      </c>
      <c r="D704" s="174">
        <v>377</v>
      </c>
      <c r="E704" s="133" t="s">
        <v>117</v>
      </c>
      <c r="F704" s="148" t="s">
        <v>9</v>
      </c>
      <c r="G704" s="134"/>
    </row>
    <row r="705" spans="1:7" customFormat="1" ht="12" customHeight="1">
      <c r="A705" s="132" t="s">
        <v>41</v>
      </c>
      <c r="B705" s="133" t="s">
        <v>5</v>
      </c>
      <c r="C705" s="133">
        <v>967</v>
      </c>
      <c r="D705" s="174">
        <v>1870</v>
      </c>
      <c r="E705" s="133" t="s">
        <v>117</v>
      </c>
      <c r="F705" s="148" t="s">
        <v>9</v>
      </c>
      <c r="G705" s="134"/>
    </row>
    <row r="706" spans="1:7" customFormat="1" ht="12" customHeight="1">
      <c r="A706" s="135" t="s">
        <v>406</v>
      </c>
      <c r="B706" s="133" t="s">
        <v>5</v>
      </c>
      <c r="C706" s="133">
        <v>968</v>
      </c>
      <c r="D706" s="174">
        <v>494</v>
      </c>
      <c r="E706" s="133" t="s">
        <v>117</v>
      </c>
      <c r="F706" s="148" t="s">
        <v>9</v>
      </c>
      <c r="G706" s="134"/>
    </row>
    <row r="707" spans="1:7" customFormat="1" ht="12" customHeight="1">
      <c r="A707" s="132" t="s">
        <v>414</v>
      </c>
      <c r="B707" s="133" t="s">
        <v>5</v>
      </c>
      <c r="C707" s="133">
        <v>969</v>
      </c>
      <c r="D707" s="174">
        <v>515</v>
      </c>
      <c r="E707" s="133" t="s">
        <v>117</v>
      </c>
      <c r="F707" s="148" t="s">
        <v>9</v>
      </c>
      <c r="G707" s="134"/>
    </row>
    <row r="708" spans="1:7" customFormat="1" ht="12" customHeight="1">
      <c r="A708" s="132" t="s">
        <v>26</v>
      </c>
      <c r="B708" s="133" t="s">
        <v>5</v>
      </c>
      <c r="C708" s="133">
        <v>970</v>
      </c>
      <c r="D708" s="174">
        <v>346</v>
      </c>
      <c r="E708" s="133" t="s">
        <v>117</v>
      </c>
      <c r="F708" s="148" t="s">
        <v>9</v>
      </c>
      <c r="G708" s="134"/>
    </row>
    <row r="709" spans="1:7" customFormat="1" ht="12" customHeight="1">
      <c r="A709" s="132" t="s">
        <v>18</v>
      </c>
      <c r="B709" s="133" t="s">
        <v>5</v>
      </c>
      <c r="C709" s="133">
        <v>971</v>
      </c>
      <c r="D709" s="174">
        <v>256</v>
      </c>
      <c r="E709" s="133" t="s">
        <v>117</v>
      </c>
      <c r="F709" s="148" t="s">
        <v>9</v>
      </c>
      <c r="G709" s="134"/>
    </row>
    <row r="710" spans="1:7" customFormat="1" ht="12" customHeight="1">
      <c r="A710" s="132" t="s">
        <v>407</v>
      </c>
      <c r="B710" s="133" t="s">
        <v>5</v>
      </c>
      <c r="C710" s="133">
        <v>972</v>
      </c>
      <c r="D710" s="174">
        <v>614</v>
      </c>
      <c r="E710" s="133" t="s">
        <v>117</v>
      </c>
      <c r="F710" s="148" t="s">
        <v>9</v>
      </c>
      <c r="G710" s="134"/>
    </row>
    <row r="711" spans="1:7" customFormat="1" ht="12" customHeight="1">
      <c r="A711" s="132" t="s">
        <v>18</v>
      </c>
      <c r="B711" s="133" t="s">
        <v>5</v>
      </c>
      <c r="C711" s="133">
        <v>973</v>
      </c>
      <c r="D711" s="174">
        <v>282</v>
      </c>
      <c r="E711" s="133" t="s">
        <v>117</v>
      </c>
      <c r="F711" s="148" t="s">
        <v>9</v>
      </c>
      <c r="G711" s="134"/>
    </row>
    <row r="712" spans="1:7" customFormat="1" ht="12" customHeight="1">
      <c r="A712" s="132" t="s">
        <v>41</v>
      </c>
      <c r="B712" s="133" t="s">
        <v>5</v>
      </c>
      <c r="C712" s="133">
        <v>974</v>
      </c>
      <c r="D712" s="174">
        <v>295</v>
      </c>
      <c r="E712" s="133" t="s">
        <v>117</v>
      </c>
      <c r="F712" s="148" t="s">
        <v>9</v>
      </c>
      <c r="G712" s="134"/>
    </row>
    <row r="713" spans="1:7" customFormat="1" ht="12" customHeight="1">
      <c r="A713" s="132" t="s">
        <v>24</v>
      </c>
      <c r="B713" s="133" t="s">
        <v>5</v>
      </c>
      <c r="C713" s="133">
        <v>975</v>
      </c>
      <c r="D713" s="174">
        <v>275</v>
      </c>
      <c r="E713" s="133" t="s">
        <v>117</v>
      </c>
      <c r="F713" s="148" t="s">
        <v>9</v>
      </c>
      <c r="G713" s="134"/>
    </row>
    <row r="714" spans="1:7" customFormat="1" ht="12" customHeight="1">
      <c r="A714" s="132" t="s">
        <v>407</v>
      </c>
      <c r="B714" s="133" t="s">
        <v>5</v>
      </c>
      <c r="C714" s="133">
        <v>976</v>
      </c>
      <c r="D714" s="174">
        <v>220</v>
      </c>
      <c r="E714" s="133" t="s">
        <v>117</v>
      </c>
      <c r="F714" s="148" t="s">
        <v>9</v>
      </c>
      <c r="G714" s="134"/>
    </row>
    <row r="715" spans="1:7" customFormat="1" ht="12" customHeight="1">
      <c r="A715" s="132" t="s">
        <v>520</v>
      </c>
      <c r="B715" s="133" t="s">
        <v>5</v>
      </c>
      <c r="C715" s="133">
        <v>977</v>
      </c>
      <c r="D715" s="174">
        <v>487</v>
      </c>
      <c r="E715" s="133" t="s">
        <v>117</v>
      </c>
      <c r="F715" s="148" t="s">
        <v>9</v>
      </c>
      <c r="G715" s="134"/>
    </row>
    <row r="716" spans="1:7" customFormat="1" ht="12" customHeight="1">
      <c r="A716" s="132" t="s">
        <v>509</v>
      </c>
      <c r="B716" s="133" t="s">
        <v>5</v>
      </c>
      <c r="C716" s="133">
        <v>978</v>
      </c>
      <c r="D716" s="174">
        <v>195</v>
      </c>
      <c r="E716" s="133" t="s">
        <v>117</v>
      </c>
      <c r="F716" s="148" t="s">
        <v>9</v>
      </c>
      <c r="G716" s="134"/>
    </row>
    <row r="717" spans="1:7" customFormat="1" ht="12" customHeight="1">
      <c r="A717" s="135" t="s">
        <v>476</v>
      </c>
      <c r="B717" s="133" t="s">
        <v>5</v>
      </c>
      <c r="C717" s="133">
        <v>979</v>
      </c>
      <c r="D717" s="174">
        <v>490</v>
      </c>
      <c r="E717" s="133" t="s">
        <v>117</v>
      </c>
      <c r="F717" s="148" t="s">
        <v>9</v>
      </c>
      <c r="G717" s="134"/>
    </row>
    <row r="718" spans="1:7" customFormat="1" ht="12" customHeight="1">
      <c r="A718" s="132" t="s">
        <v>441</v>
      </c>
      <c r="B718" s="133" t="s">
        <v>5</v>
      </c>
      <c r="C718" s="133">
        <v>980</v>
      </c>
      <c r="D718" s="174">
        <v>455</v>
      </c>
      <c r="E718" s="133" t="s">
        <v>117</v>
      </c>
      <c r="F718" s="148" t="s">
        <v>9</v>
      </c>
      <c r="G718" s="134"/>
    </row>
    <row r="719" spans="1:7" customFormat="1" ht="12" customHeight="1">
      <c r="A719" s="132" t="s">
        <v>41</v>
      </c>
      <c r="B719" s="133" t="s">
        <v>5</v>
      </c>
      <c r="C719" s="133">
        <v>981</v>
      </c>
      <c r="D719" s="174">
        <v>256</v>
      </c>
      <c r="E719" s="133" t="s">
        <v>117</v>
      </c>
      <c r="F719" s="148" t="s">
        <v>9</v>
      </c>
      <c r="G719" s="134"/>
    </row>
    <row r="720" spans="1:7" customFormat="1" ht="12" customHeight="1">
      <c r="A720" s="132" t="s">
        <v>41</v>
      </c>
      <c r="B720" s="133" t="s">
        <v>5</v>
      </c>
      <c r="C720" s="133">
        <v>982</v>
      </c>
      <c r="D720" s="174">
        <v>388</v>
      </c>
      <c r="E720" s="133" t="s">
        <v>117</v>
      </c>
      <c r="F720" s="148" t="s">
        <v>9</v>
      </c>
      <c r="G720" s="134"/>
    </row>
    <row r="721" spans="1:7" customFormat="1" ht="12" customHeight="1">
      <c r="A721" s="135" t="s">
        <v>526</v>
      </c>
      <c r="B721" s="133" t="s">
        <v>5</v>
      </c>
      <c r="C721" s="133">
        <v>983</v>
      </c>
      <c r="D721" s="174">
        <v>135</v>
      </c>
      <c r="E721" s="133" t="s">
        <v>117</v>
      </c>
      <c r="F721" s="148" t="s">
        <v>9</v>
      </c>
      <c r="G721" s="134"/>
    </row>
    <row r="722" spans="1:7" customFormat="1" ht="12" customHeight="1">
      <c r="A722" s="132" t="s">
        <v>503</v>
      </c>
      <c r="B722" s="133" t="s">
        <v>5</v>
      </c>
      <c r="C722" s="133">
        <v>984</v>
      </c>
      <c r="D722" s="174">
        <v>161</v>
      </c>
      <c r="E722" s="133" t="s">
        <v>117</v>
      </c>
      <c r="F722" s="148" t="s">
        <v>9</v>
      </c>
      <c r="G722" s="134"/>
    </row>
    <row r="723" spans="1:7" customFormat="1" ht="12" customHeight="1">
      <c r="A723" s="132" t="s">
        <v>548</v>
      </c>
      <c r="B723" s="133" t="s">
        <v>5</v>
      </c>
      <c r="C723" s="133">
        <v>985</v>
      </c>
      <c r="D723" s="174">
        <v>872</v>
      </c>
      <c r="E723" s="133" t="s">
        <v>117</v>
      </c>
      <c r="F723" s="148" t="s">
        <v>9</v>
      </c>
      <c r="G723" s="134"/>
    </row>
    <row r="724" spans="1:7" customFormat="1" ht="12" customHeight="1">
      <c r="A724" s="132" t="s">
        <v>548</v>
      </c>
      <c r="B724" s="133" t="s">
        <v>5</v>
      </c>
      <c r="C724" s="133">
        <v>986</v>
      </c>
      <c r="D724" s="174">
        <v>338</v>
      </c>
      <c r="E724" s="133" t="s">
        <v>117</v>
      </c>
      <c r="F724" s="148" t="s">
        <v>9</v>
      </c>
      <c r="G724" s="134"/>
    </row>
    <row r="725" spans="1:7" customFormat="1" ht="12" customHeight="1">
      <c r="A725" s="132" t="s">
        <v>120</v>
      </c>
      <c r="B725" s="133" t="s">
        <v>5</v>
      </c>
      <c r="C725" s="133">
        <v>987</v>
      </c>
      <c r="D725" s="174">
        <v>885</v>
      </c>
      <c r="E725" s="133" t="s">
        <v>117</v>
      </c>
      <c r="F725" s="148" t="s">
        <v>9</v>
      </c>
      <c r="G725" s="134"/>
    </row>
    <row r="726" spans="1:7" customFormat="1" ht="12" customHeight="1">
      <c r="A726" s="135" t="s">
        <v>488</v>
      </c>
      <c r="B726" s="133" t="s">
        <v>5</v>
      </c>
      <c r="C726" s="133">
        <v>988</v>
      </c>
      <c r="D726" s="174">
        <v>463</v>
      </c>
      <c r="E726" s="133" t="s">
        <v>117</v>
      </c>
      <c r="F726" s="148" t="s">
        <v>9</v>
      </c>
      <c r="G726" s="134"/>
    </row>
    <row r="727" spans="1:7" customFormat="1" ht="12" customHeight="1">
      <c r="A727" s="107" t="s">
        <v>540</v>
      </c>
      <c r="B727" s="133" t="s">
        <v>5</v>
      </c>
      <c r="C727" s="133">
        <v>989</v>
      </c>
      <c r="D727" s="174">
        <v>402</v>
      </c>
      <c r="E727" s="133" t="s">
        <v>117</v>
      </c>
      <c r="F727" s="148" t="s">
        <v>9</v>
      </c>
      <c r="G727" s="134"/>
    </row>
    <row r="728" spans="1:7" customFormat="1" ht="12" customHeight="1">
      <c r="A728" s="132" t="s">
        <v>34</v>
      </c>
      <c r="B728" s="133" t="s">
        <v>5</v>
      </c>
      <c r="C728" s="133">
        <v>990</v>
      </c>
      <c r="D728" s="174">
        <v>353</v>
      </c>
      <c r="E728" s="133" t="s">
        <v>117</v>
      </c>
      <c r="F728" s="148" t="s">
        <v>9</v>
      </c>
      <c r="G728" s="134"/>
    </row>
    <row r="729" spans="1:7" customFormat="1" ht="12" customHeight="1">
      <c r="A729" s="132" t="s">
        <v>503</v>
      </c>
      <c r="B729" s="133" t="s">
        <v>5</v>
      </c>
      <c r="C729" s="133">
        <v>991</v>
      </c>
      <c r="D729" s="174">
        <v>277</v>
      </c>
      <c r="E729" s="133" t="s">
        <v>117</v>
      </c>
      <c r="F729" s="148" t="s">
        <v>9</v>
      </c>
      <c r="G729" s="134"/>
    </row>
    <row r="730" spans="1:7" customFormat="1" ht="12" customHeight="1">
      <c r="A730" s="132" t="s">
        <v>41</v>
      </c>
      <c r="B730" s="133" t="s">
        <v>5</v>
      </c>
      <c r="C730" s="133">
        <v>992</v>
      </c>
      <c r="D730" s="174">
        <v>160</v>
      </c>
      <c r="E730" s="133" t="s">
        <v>117</v>
      </c>
      <c r="F730" s="148" t="s">
        <v>9</v>
      </c>
      <c r="G730" s="134"/>
    </row>
    <row r="731" spans="1:7" customFormat="1" ht="12" customHeight="1">
      <c r="A731" s="132" t="s">
        <v>547</v>
      </c>
      <c r="B731" s="133" t="s">
        <v>5</v>
      </c>
      <c r="C731" s="133">
        <v>993</v>
      </c>
      <c r="D731" s="174">
        <v>104</v>
      </c>
      <c r="E731" s="133" t="s">
        <v>117</v>
      </c>
      <c r="F731" s="148" t="s">
        <v>9</v>
      </c>
      <c r="G731" s="134"/>
    </row>
    <row r="732" spans="1:7" customFormat="1" ht="12" customHeight="1">
      <c r="A732" s="132" t="s">
        <v>34</v>
      </c>
      <c r="B732" s="133" t="s">
        <v>5</v>
      </c>
      <c r="C732" s="133">
        <v>994</v>
      </c>
      <c r="D732" s="174">
        <v>322</v>
      </c>
      <c r="E732" s="133" t="s">
        <v>117</v>
      </c>
      <c r="F732" s="148" t="s">
        <v>9</v>
      </c>
      <c r="G732" s="134"/>
    </row>
    <row r="733" spans="1:7" customFormat="1" ht="12" customHeight="1">
      <c r="A733" s="132" t="s">
        <v>441</v>
      </c>
      <c r="B733" s="133" t="s">
        <v>5</v>
      </c>
      <c r="C733" s="133">
        <v>995</v>
      </c>
      <c r="D733" s="174">
        <v>302</v>
      </c>
      <c r="E733" s="133" t="s">
        <v>117</v>
      </c>
      <c r="F733" s="148" t="s">
        <v>9</v>
      </c>
      <c r="G733" s="134"/>
    </row>
    <row r="734" spans="1:7" customFormat="1" ht="12" customHeight="1">
      <c r="A734" s="132" t="s">
        <v>524</v>
      </c>
      <c r="B734" s="133" t="s">
        <v>5</v>
      </c>
      <c r="C734" s="133">
        <v>996</v>
      </c>
      <c r="D734" s="174">
        <v>283</v>
      </c>
      <c r="E734" s="133" t="s">
        <v>117</v>
      </c>
      <c r="F734" s="148" t="s">
        <v>9</v>
      </c>
      <c r="G734" s="134"/>
    </row>
    <row r="735" spans="1:7" customFormat="1" ht="12" customHeight="1">
      <c r="A735" s="132" t="s">
        <v>441</v>
      </c>
      <c r="B735" s="133" t="s">
        <v>5</v>
      </c>
      <c r="C735" s="133">
        <v>997</v>
      </c>
      <c r="D735" s="174">
        <v>353</v>
      </c>
      <c r="E735" s="133" t="s">
        <v>117</v>
      </c>
      <c r="F735" s="148" t="s">
        <v>9</v>
      </c>
      <c r="G735" s="134"/>
    </row>
    <row r="736" spans="1:7" customFormat="1" ht="12" customHeight="1">
      <c r="A736" s="132" t="s">
        <v>548</v>
      </c>
      <c r="B736" s="133" t="s">
        <v>5</v>
      </c>
      <c r="C736" s="133">
        <v>998</v>
      </c>
      <c r="D736" s="174">
        <v>402</v>
      </c>
      <c r="E736" s="133" t="s">
        <v>117</v>
      </c>
      <c r="F736" s="148" t="s">
        <v>9</v>
      </c>
      <c r="G736" s="134"/>
    </row>
    <row r="737" spans="1:7" customFormat="1" ht="12" customHeight="1">
      <c r="A737" s="132" t="s">
        <v>510</v>
      </c>
      <c r="B737" s="133" t="s">
        <v>5</v>
      </c>
      <c r="C737" s="133">
        <v>999</v>
      </c>
      <c r="D737" s="174">
        <v>803</v>
      </c>
      <c r="E737" s="133" t="s">
        <v>117</v>
      </c>
      <c r="F737" s="148" t="s">
        <v>9</v>
      </c>
      <c r="G737" s="134"/>
    </row>
    <row r="738" spans="1:7" customFormat="1" ht="12" customHeight="1">
      <c r="A738" s="132" t="s">
        <v>421</v>
      </c>
      <c r="B738" s="133" t="s">
        <v>5</v>
      </c>
      <c r="C738" s="133">
        <v>1000</v>
      </c>
      <c r="D738" s="174">
        <v>263</v>
      </c>
      <c r="E738" s="133" t="s">
        <v>117</v>
      </c>
      <c r="F738" s="148" t="s">
        <v>9</v>
      </c>
      <c r="G738" s="134"/>
    </row>
    <row r="739" spans="1:7" customFormat="1" ht="12" customHeight="1">
      <c r="A739" s="132" t="s">
        <v>441</v>
      </c>
      <c r="B739" s="133" t="s">
        <v>5</v>
      </c>
      <c r="C739" s="133">
        <v>1001</v>
      </c>
      <c r="D739" s="174">
        <v>185</v>
      </c>
      <c r="E739" s="133" t="s">
        <v>117</v>
      </c>
      <c r="F739" s="148" t="s">
        <v>9</v>
      </c>
      <c r="G739" s="134"/>
    </row>
    <row r="740" spans="1:7" customFormat="1" ht="12" customHeight="1">
      <c r="A740" s="132" t="s">
        <v>35</v>
      </c>
      <c r="B740" s="133" t="s">
        <v>5</v>
      </c>
      <c r="C740" s="133">
        <v>1002</v>
      </c>
      <c r="D740" s="174">
        <v>357</v>
      </c>
      <c r="E740" s="133" t="s">
        <v>117</v>
      </c>
      <c r="F740" s="148" t="s">
        <v>9</v>
      </c>
      <c r="G740" s="134"/>
    </row>
    <row r="741" spans="1:7" customFormat="1" ht="12" customHeight="1">
      <c r="A741" s="132" t="s">
        <v>441</v>
      </c>
      <c r="B741" s="133" t="s">
        <v>5</v>
      </c>
      <c r="C741" s="133">
        <v>1003</v>
      </c>
      <c r="D741" s="174">
        <v>296</v>
      </c>
      <c r="E741" s="133" t="s">
        <v>117</v>
      </c>
      <c r="F741" s="148" t="s">
        <v>9</v>
      </c>
      <c r="G741" s="134"/>
    </row>
    <row r="742" spans="1:7" customFormat="1" ht="12" customHeight="1">
      <c r="A742" s="132" t="s">
        <v>503</v>
      </c>
      <c r="B742" s="133" t="s">
        <v>5</v>
      </c>
      <c r="C742" s="133">
        <v>1004</v>
      </c>
      <c r="D742" s="174">
        <v>129</v>
      </c>
      <c r="E742" s="133" t="s">
        <v>117</v>
      </c>
      <c r="F742" s="148" t="s">
        <v>9</v>
      </c>
      <c r="G742" s="134"/>
    </row>
    <row r="743" spans="1:7" customFormat="1" ht="12" customHeight="1">
      <c r="A743" s="132" t="s">
        <v>41</v>
      </c>
      <c r="B743" s="133" t="s">
        <v>5</v>
      </c>
      <c r="C743" s="133">
        <v>1005</v>
      </c>
      <c r="D743" s="174">
        <v>305</v>
      </c>
      <c r="E743" s="133" t="s">
        <v>117</v>
      </c>
      <c r="F743" s="148" t="s">
        <v>9</v>
      </c>
      <c r="G743" s="134"/>
    </row>
    <row r="744" spans="1:7" customFormat="1" ht="12" customHeight="1">
      <c r="A744" s="132" t="s">
        <v>548</v>
      </c>
      <c r="B744" s="133" t="s">
        <v>5</v>
      </c>
      <c r="C744" s="133">
        <v>1006</v>
      </c>
      <c r="D744" s="174">
        <v>248</v>
      </c>
      <c r="E744" s="133" t="s">
        <v>117</v>
      </c>
      <c r="F744" s="148" t="s">
        <v>9</v>
      </c>
      <c r="G744" s="134"/>
    </row>
    <row r="745" spans="1:7" customFormat="1" ht="12" customHeight="1">
      <c r="A745" s="107" t="s">
        <v>540</v>
      </c>
      <c r="B745" s="133" t="s">
        <v>5</v>
      </c>
      <c r="C745" s="133">
        <v>1007</v>
      </c>
      <c r="D745" s="174">
        <v>635</v>
      </c>
      <c r="E745" s="133" t="s">
        <v>117</v>
      </c>
      <c r="F745" s="148" t="s">
        <v>9</v>
      </c>
      <c r="G745" s="134"/>
    </row>
    <row r="746" spans="1:7" customFormat="1" ht="12" customHeight="1">
      <c r="A746" s="132" t="s">
        <v>34</v>
      </c>
      <c r="B746" s="133" t="s">
        <v>5</v>
      </c>
      <c r="C746" s="133">
        <v>1019</v>
      </c>
      <c r="D746" s="174">
        <v>408</v>
      </c>
      <c r="E746" s="133" t="s">
        <v>117</v>
      </c>
      <c r="F746" s="148" t="s">
        <v>9</v>
      </c>
      <c r="G746" s="134"/>
    </row>
    <row r="747" spans="1:7" customFormat="1" ht="12" customHeight="1">
      <c r="A747" s="132" t="s">
        <v>520</v>
      </c>
      <c r="B747" s="133" t="s">
        <v>5</v>
      </c>
      <c r="C747" s="133">
        <v>1030</v>
      </c>
      <c r="D747" s="174">
        <v>110</v>
      </c>
      <c r="E747" s="133" t="s">
        <v>117</v>
      </c>
      <c r="F747" s="148" t="s">
        <v>9</v>
      </c>
      <c r="G747" s="134"/>
    </row>
    <row r="748" spans="1:7" customFormat="1" ht="12" customHeight="1">
      <c r="A748" s="132" t="s">
        <v>491</v>
      </c>
      <c r="B748" s="133" t="s">
        <v>5</v>
      </c>
      <c r="C748" s="133">
        <v>1065</v>
      </c>
      <c r="D748" s="174">
        <v>14</v>
      </c>
      <c r="E748" s="133" t="s">
        <v>121</v>
      </c>
      <c r="F748" s="148" t="s">
        <v>9</v>
      </c>
      <c r="G748" s="134"/>
    </row>
    <row r="749" spans="1:7" customFormat="1" ht="12" customHeight="1">
      <c r="A749" s="132" t="s">
        <v>109</v>
      </c>
      <c r="B749" s="133" t="s">
        <v>5</v>
      </c>
      <c r="C749" s="133">
        <v>1066</v>
      </c>
      <c r="D749" s="174">
        <v>130</v>
      </c>
      <c r="E749" s="133" t="s">
        <v>121</v>
      </c>
      <c r="F749" s="148" t="s">
        <v>9</v>
      </c>
      <c r="G749" s="134"/>
    </row>
    <row r="750" spans="1:7" customFormat="1" ht="12" customHeight="1">
      <c r="A750" s="132" t="s">
        <v>44</v>
      </c>
      <c r="B750" s="133" t="s">
        <v>5</v>
      </c>
      <c r="C750" s="133">
        <v>1067</v>
      </c>
      <c r="D750" s="174">
        <v>153</v>
      </c>
      <c r="E750" s="133" t="s">
        <v>42</v>
      </c>
      <c r="F750" s="148" t="s">
        <v>9</v>
      </c>
      <c r="G750" s="134"/>
    </row>
    <row r="751" spans="1:7" customFormat="1" ht="12" customHeight="1">
      <c r="A751" s="132" t="s">
        <v>34</v>
      </c>
      <c r="B751" s="133" t="s">
        <v>5</v>
      </c>
      <c r="C751" s="133">
        <v>1068</v>
      </c>
      <c r="D751" s="174">
        <v>413</v>
      </c>
      <c r="E751" s="133" t="s">
        <v>42</v>
      </c>
      <c r="F751" s="148" t="s">
        <v>9</v>
      </c>
      <c r="G751" s="134"/>
    </row>
    <row r="752" spans="1:7" customFormat="1" ht="12" customHeight="1">
      <c r="A752" s="107" t="s">
        <v>540</v>
      </c>
      <c r="B752" s="133" t="s">
        <v>5</v>
      </c>
      <c r="C752" s="133">
        <v>1069</v>
      </c>
      <c r="D752" s="174">
        <v>463</v>
      </c>
      <c r="E752" s="133" t="s">
        <v>42</v>
      </c>
      <c r="F752" s="148" t="s">
        <v>9</v>
      </c>
      <c r="G752" s="134"/>
    </row>
    <row r="753" spans="1:7" customFormat="1" ht="12" customHeight="1">
      <c r="A753" s="132" t="s">
        <v>412</v>
      </c>
      <c r="B753" s="133" t="s">
        <v>5</v>
      </c>
      <c r="C753" s="133">
        <v>1070</v>
      </c>
      <c r="D753" s="174">
        <v>463</v>
      </c>
      <c r="E753" s="133" t="s">
        <v>42</v>
      </c>
      <c r="F753" s="148" t="s">
        <v>9</v>
      </c>
      <c r="G753" s="134"/>
    </row>
    <row r="754" spans="1:7" customFormat="1" ht="12" customHeight="1">
      <c r="A754" s="132" t="s">
        <v>412</v>
      </c>
      <c r="B754" s="133" t="s">
        <v>5</v>
      </c>
      <c r="C754" s="133">
        <v>1071</v>
      </c>
      <c r="D754" s="174">
        <v>398</v>
      </c>
      <c r="E754" s="133" t="s">
        <v>42</v>
      </c>
      <c r="F754" s="148" t="s">
        <v>9</v>
      </c>
      <c r="G754" s="134"/>
    </row>
    <row r="755" spans="1:7" customFormat="1" ht="12" customHeight="1">
      <c r="A755" s="132" t="s">
        <v>34</v>
      </c>
      <c r="B755" s="133" t="s">
        <v>5</v>
      </c>
      <c r="C755" s="133">
        <v>1072</v>
      </c>
      <c r="D755" s="174">
        <v>278</v>
      </c>
      <c r="E755" s="133" t="s">
        <v>82</v>
      </c>
      <c r="F755" s="148" t="s">
        <v>496</v>
      </c>
      <c r="G755" s="134"/>
    </row>
    <row r="756" spans="1:7" customFormat="1" ht="12" customHeight="1">
      <c r="A756" s="132" t="s">
        <v>119</v>
      </c>
      <c r="B756" s="133" t="s">
        <v>5</v>
      </c>
      <c r="C756" s="133">
        <v>1073</v>
      </c>
      <c r="D756" s="174">
        <v>278</v>
      </c>
      <c r="E756" s="133" t="s">
        <v>82</v>
      </c>
      <c r="F756" s="148" t="s">
        <v>496</v>
      </c>
      <c r="G756" s="134"/>
    </row>
    <row r="757" spans="1:7" customFormat="1" ht="12" customHeight="1">
      <c r="A757" s="132" t="s">
        <v>509</v>
      </c>
      <c r="B757" s="133" t="s">
        <v>5</v>
      </c>
      <c r="C757" s="133">
        <v>1241</v>
      </c>
      <c r="D757" s="174">
        <v>199</v>
      </c>
      <c r="E757" s="133" t="s">
        <v>64</v>
      </c>
      <c r="F757" s="148" t="s">
        <v>9</v>
      </c>
      <c r="G757" s="134"/>
    </row>
    <row r="758" spans="1:7" customFormat="1" ht="12" customHeight="1">
      <c r="A758" s="132" t="s">
        <v>13</v>
      </c>
      <c r="B758" s="133" t="s">
        <v>5</v>
      </c>
      <c r="C758" s="133">
        <v>1250</v>
      </c>
      <c r="D758" s="174">
        <v>338</v>
      </c>
      <c r="E758" s="133" t="s">
        <v>12</v>
      </c>
      <c r="F758" s="148" t="s">
        <v>9</v>
      </c>
      <c r="G758" s="134"/>
    </row>
    <row r="759" spans="1:7" customFormat="1" ht="12" customHeight="1">
      <c r="A759" s="132" t="s">
        <v>503</v>
      </c>
      <c r="B759" s="133" t="s">
        <v>5</v>
      </c>
      <c r="C759" s="133">
        <v>1289</v>
      </c>
      <c r="D759" s="174">
        <v>91</v>
      </c>
      <c r="E759" s="133" t="s">
        <v>78</v>
      </c>
      <c r="F759" s="148" t="s">
        <v>496</v>
      </c>
      <c r="G759" s="134"/>
    </row>
    <row r="760" spans="1:7" customFormat="1" ht="12" customHeight="1">
      <c r="A760" s="135" t="s">
        <v>406</v>
      </c>
      <c r="B760" s="133" t="s">
        <v>123</v>
      </c>
      <c r="C760" s="133">
        <v>1</v>
      </c>
      <c r="D760" s="174">
        <v>433</v>
      </c>
      <c r="E760" s="133" t="s">
        <v>124</v>
      </c>
      <c r="F760" s="148" t="s">
        <v>9</v>
      </c>
      <c r="G760" s="134"/>
    </row>
    <row r="761" spans="1:7" customFormat="1" ht="12" customHeight="1">
      <c r="A761" s="132" t="s">
        <v>440</v>
      </c>
      <c r="B761" s="133" t="s">
        <v>123</v>
      </c>
      <c r="C761" s="133">
        <v>2</v>
      </c>
      <c r="D761" s="174">
        <v>8</v>
      </c>
      <c r="E761" s="133" t="s">
        <v>124</v>
      </c>
      <c r="F761" s="148" t="s">
        <v>9</v>
      </c>
      <c r="G761" s="134"/>
    </row>
    <row r="762" spans="1:7" customFormat="1" ht="12" customHeight="1">
      <c r="A762" s="132" t="s">
        <v>440</v>
      </c>
      <c r="B762" s="133" t="s">
        <v>123</v>
      </c>
      <c r="C762" s="133">
        <v>3</v>
      </c>
      <c r="D762" s="174">
        <v>444</v>
      </c>
      <c r="E762" s="133" t="s">
        <v>124</v>
      </c>
      <c r="F762" s="148" t="s">
        <v>9</v>
      </c>
      <c r="G762" s="134"/>
    </row>
    <row r="763" spans="1:7" customFormat="1" ht="12" customHeight="1">
      <c r="A763" s="132" t="s">
        <v>440</v>
      </c>
      <c r="B763" s="133" t="s">
        <v>123</v>
      </c>
      <c r="C763" s="133">
        <v>4</v>
      </c>
      <c r="D763" s="174">
        <v>535</v>
      </c>
      <c r="E763" s="133" t="s">
        <v>124</v>
      </c>
      <c r="F763" s="148" t="s">
        <v>497</v>
      </c>
      <c r="G763" s="134"/>
    </row>
    <row r="764" spans="1:7" customFormat="1" ht="12" customHeight="1">
      <c r="A764" s="132" t="s">
        <v>441</v>
      </c>
      <c r="B764" s="133" t="s">
        <v>123</v>
      </c>
      <c r="C764" s="133">
        <v>5</v>
      </c>
      <c r="D764" s="174">
        <v>555</v>
      </c>
      <c r="E764" s="133" t="s">
        <v>124</v>
      </c>
      <c r="F764" s="148" t="s">
        <v>497</v>
      </c>
      <c r="G764" s="134"/>
    </row>
    <row r="765" spans="1:7" customFormat="1" ht="12" customHeight="1">
      <c r="A765" s="132" t="s">
        <v>41</v>
      </c>
      <c r="B765" s="133" t="s">
        <v>123</v>
      </c>
      <c r="C765" s="133">
        <v>6</v>
      </c>
      <c r="D765" s="174">
        <v>235</v>
      </c>
      <c r="E765" s="133" t="s">
        <v>124</v>
      </c>
      <c r="F765" s="148" t="s">
        <v>9</v>
      </c>
      <c r="G765" s="134"/>
    </row>
    <row r="766" spans="1:7" customFormat="1" ht="12" customHeight="1">
      <c r="A766" s="132" t="s">
        <v>575</v>
      </c>
      <c r="B766" s="133" t="s">
        <v>123</v>
      </c>
      <c r="C766" s="133">
        <v>7</v>
      </c>
      <c r="D766" s="174">
        <v>485</v>
      </c>
      <c r="E766" s="133" t="s">
        <v>124</v>
      </c>
      <c r="F766" s="148" t="s">
        <v>497</v>
      </c>
      <c r="G766" s="134"/>
    </row>
    <row r="767" spans="1:7" customFormat="1" ht="12" customHeight="1">
      <c r="A767" s="135" t="s">
        <v>406</v>
      </c>
      <c r="B767" s="133" t="s">
        <v>123</v>
      </c>
      <c r="C767" s="133">
        <v>8</v>
      </c>
      <c r="D767" s="174">
        <v>308</v>
      </c>
      <c r="E767" s="133" t="s">
        <v>124</v>
      </c>
      <c r="F767" s="148" t="s">
        <v>497</v>
      </c>
      <c r="G767" s="134"/>
    </row>
    <row r="768" spans="1:7" customFormat="1" ht="12" customHeight="1">
      <c r="A768" s="132" t="s">
        <v>41</v>
      </c>
      <c r="B768" s="133" t="s">
        <v>123</v>
      </c>
      <c r="C768" s="133">
        <v>9</v>
      </c>
      <c r="D768" s="174">
        <v>217</v>
      </c>
      <c r="E768" s="133" t="s">
        <v>124</v>
      </c>
      <c r="F768" s="148" t="s">
        <v>497</v>
      </c>
      <c r="G768" s="134"/>
    </row>
    <row r="769" spans="1:7" customFormat="1" ht="12" customHeight="1">
      <c r="A769" s="132" t="s">
        <v>548</v>
      </c>
      <c r="B769" s="133" t="s">
        <v>123</v>
      </c>
      <c r="C769" s="133">
        <v>10</v>
      </c>
      <c r="D769" s="174">
        <v>358</v>
      </c>
      <c r="E769" s="133" t="s">
        <v>124</v>
      </c>
      <c r="F769" s="148" t="s">
        <v>497</v>
      </c>
      <c r="G769" s="134"/>
    </row>
    <row r="770" spans="1:7" customFormat="1" ht="12" customHeight="1">
      <c r="A770" s="132" t="s">
        <v>440</v>
      </c>
      <c r="B770" s="133" t="s">
        <v>123</v>
      </c>
      <c r="C770" s="133">
        <v>11</v>
      </c>
      <c r="D770" s="174">
        <v>214</v>
      </c>
      <c r="E770" s="133" t="s">
        <v>124</v>
      </c>
      <c r="F770" s="148" t="s">
        <v>497</v>
      </c>
      <c r="G770" s="134"/>
    </row>
    <row r="771" spans="1:7" customFormat="1" ht="12" customHeight="1">
      <c r="A771" s="132" t="s">
        <v>414</v>
      </c>
      <c r="B771" s="133" t="s">
        <v>123</v>
      </c>
      <c r="C771" s="133">
        <v>12</v>
      </c>
      <c r="D771" s="174">
        <v>153</v>
      </c>
      <c r="E771" s="133" t="s">
        <v>124</v>
      </c>
      <c r="F771" s="148" t="s">
        <v>9</v>
      </c>
      <c r="G771" s="134"/>
    </row>
    <row r="772" spans="1:7" customFormat="1" ht="12" customHeight="1">
      <c r="A772" s="132" t="s">
        <v>45</v>
      </c>
      <c r="B772" s="133" t="s">
        <v>123</v>
      </c>
      <c r="C772" s="133">
        <v>13</v>
      </c>
      <c r="D772" s="174">
        <v>281</v>
      </c>
      <c r="E772" s="133" t="s">
        <v>124</v>
      </c>
      <c r="F772" s="148" t="s">
        <v>497</v>
      </c>
      <c r="G772" s="134"/>
    </row>
    <row r="773" spans="1:7" customFormat="1" ht="12" customHeight="1">
      <c r="A773" s="107" t="s">
        <v>540</v>
      </c>
      <c r="B773" s="133" t="s">
        <v>123</v>
      </c>
      <c r="C773" s="133">
        <v>14</v>
      </c>
      <c r="D773" s="174">
        <v>373</v>
      </c>
      <c r="E773" s="133" t="s">
        <v>124</v>
      </c>
      <c r="F773" s="148" t="s">
        <v>497</v>
      </c>
      <c r="G773" s="134"/>
    </row>
    <row r="774" spans="1:7" customFormat="1" ht="12" customHeight="1">
      <c r="A774" s="135" t="s">
        <v>433</v>
      </c>
      <c r="B774" s="133" t="s">
        <v>123</v>
      </c>
      <c r="C774" s="133">
        <v>15</v>
      </c>
      <c r="D774" s="174">
        <v>182</v>
      </c>
      <c r="E774" s="133" t="s">
        <v>124</v>
      </c>
      <c r="F774" s="148" t="s">
        <v>497</v>
      </c>
      <c r="G774" s="134"/>
    </row>
    <row r="775" spans="1:7" customFormat="1" ht="12" customHeight="1">
      <c r="A775" s="132" t="s">
        <v>41</v>
      </c>
      <c r="B775" s="133" t="s">
        <v>123</v>
      </c>
      <c r="C775" s="133">
        <v>16</v>
      </c>
      <c r="D775" s="174">
        <v>378</v>
      </c>
      <c r="E775" s="133" t="s">
        <v>124</v>
      </c>
      <c r="F775" s="148" t="s">
        <v>497</v>
      </c>
      <c r="G775" s="134"/>
    </row>
    <row r="776" spans="1:7" customFormat="1" ht="12" customHeight="1">
      <c r="A776" s="132" t="s">
        <v>505</v>
      </c>
      <c r="B776" s="133" t="s">
        <v>123</v>
      </c>
      <c r="C776" s="133">
        <v>17</v>
      </c>
      <c r="D776" s="174">
        <v>540</v>
      </c>
      <c r="E776" s="133" t="s">
        <v>124</v>
      </c>
      <c r="F776" s="148" t="s">
        <v>497</v>
      </c>
      <c r="G776" s="134"/>
    </row>
    <row r="777" spans="1:7" customFormat="1" ht="12" customHeight="1">
      <c r="A777" s="132" t="s">
        <v>505</v>
      </c>
      <c r="B777" s="133" t="s">
        <v>123</v>
      </c>
      <c r="C777" s="133">
        <v>18</v>
      </c>
      <c r="D777" s="174">
        <v>4</v>
      </c>
      <c r="E777" s="133" t="s">
        <v>124</v>
      </c>
      <c r="F777" s="148" t="s">
        <v>9</v>
      </c>
      <c r="G777" s="134"/>
    </row>
    <row r="778" spans="1:7" customFormat="1" ht="12" customHeight="1">
      <c r="A778" s="135" t="s">
        <v>490</v>
      </c>
      <c r="B778" s="133" t="s">
        <v>123</v>
      </c>
      <c r="C778" s="133">
        <v>19</v>
      </c>
      <c r="D778" s="174">
        <v>5</v>
      </c>
      <c r="E778" s="133" t="s">
        <v>124</v>
      </c>
      <c r="F778" s="148" t="s">
        <v>9</v>
      </c>
      <c r="G778" s="134"/>
    </row>
    <row r="779" spans="1:7" customFormat="1" ht="12" customHeight="1">
      <c r="A779" s="135" t="s">
        <v>490</v>
      </c>
      <c r="B779" s="133" t="s">
        <v>123</v>
      </c>
      <c r="C779" s="133">
        <v>20</v>
      </c>
      <c r="D779" s="174">
        <v>216</v>
      </c>
      <c r="E779" s="133" t="s">
        <v>124</v>
      </c>
      <c r="F779" s="148" t="s">
        <v>497</v>
      </c>
      <c r="G779" s="134"/>
    </row>
    <row r="780" spans="1:7" customFormat="1" ht="12" customHeight="1">
      <c r="A780" s="135" t="s">
        <v>406</v>
      </c>
      <c r="B780" s="133" t="s">
        <v>123</v>
      </c>
      <c r="C780" s="133">
        <v>21</v>
      </c>
      <c r="D780" s="174">
        <v>157</v>
      </c>
      <c r="E780" s="133" t="s">
        <v>124</v>
      </c>
      <c r="F780" s="148" t="s">
        <v>497</v>
      </c>
      <c r="G780" s="134"/>
    </row>
    <row r="781" spans="1:7" customFormat="1" ht="12" customHeight="1">
      <c r="A781" s="107" t="s">
        <v>540</v>
      </c>
      <c r="B781" s="133" t="s">
        <v>123</v>
      </c>
      <c r="C781" s="133">
        <v>22</v>
      </c>
      <c r="D781" s="174">
        <v>171</v>
      </c>
      <c r="E781" s="133" t="s">
        <v>124</v>
      </c>
      <c r="F781" s="148" t="s">
        <v>497</v>
      </c>
      <c r="G781" s="134"/>
    </row>
    <row r="782" spans="1:7" customFormat="1" ht="12" customHeight="1">
      <c r="A782" s="132" t="s">
        <v>510</v>
      </c>
      <c r="B782" s="133" t="s">
        <v>123</v>
      </c>
      <c r="C782" s="133">
        <v>23</v>
      </c>
      <c r="D782" s="174">
        <v>288</v>
      </c>
      <c r="E782" s="133" t="s">
        <v>124</v>
      </c>
      <c r="F782" s="148" t="s">
        <v>497</v>
      </c>
      <c r="G782" s="134"/>
    </row>
    <row r="783" spans="1:7" customFormat="1" ht="12" customHeight="1">
      <c r="A783" s="132" t="s">
        <v>483</v>
      </c>
      <c r="B783" s="133" t="s">
        <v>123</v>
      </c>
      <c r="C783" s="133">
        <v>24</v>
      </c>
      <c r="D783" s="174">
        <v>219</v>
      </c>
      <c r="E783" s="133" t="s">
        <v>124</v>
      </c>
      <c r="F783" s="148" t="s">
        <v>497</v>
      </c>
      <c r="G783" s="134"/>
    </row>
    <row r="784" spans="1:7" customFormat="1" ht="12" customHeight="1">
      <c r="A784" s="132" t="s">
        <v>483</v>
      </c>
      <c r="B784" s="133" t="s">
        <v>123</v>
      </c>
      <c r="C784" s="133">
        <v>25</v>
      </c>
      <c r="D784" s="174">
        <v>4</v>
      </c>
      <c r="E784" s="133" t="s">
        <v>124</v>
      </c>
      <c r="F784" s="148" t="s">
        <v>9</v>
      </c>
      <c r="G784" s="134"/>
    </row>
    <row r="785" spans="1:7" customFormat="1" ht="12" customHeight="1">
      <c r="A785" s="132" t="s">
        <v>458</v>
      </c>
      <c r="B785" s="133" t="s">
        <v>123</v>
      </c>
      <c r="C785" s="133">
        <v>26</v>
      </c>
      <c r="D785" s="174">
        <v>12</v>
      </c>
      <c r="E785" s="133" t="s">
        <v>124</v>
      </c>
      <c r="F785" s="148" t="s">
        <v>9</v>
      </c>
      <c r="G785" s="134"/>
    </row>
    <row r="786" spans="1:7" customFormat="1" ht="12" customHeight="1">
      <c r="A786" s="132" t="s">
        <v>458</v>
      </c>
      <c r="B786" s="133" t="s">
        <v>123</v>
      </c>
      <c r="C786" s="133">
        <v>27</v>
      </c>
      <c r="D786" s="174">
        <v>228</v>
      </c>
      <c r="E786" s="133" t="s">
        <v>124</v>
      </c>
      <c r="F786" s="148" t="s">
        <v>497</v>
      </c>
      <c r="G786" s="134"/>
    </row>
    <row r="787" spans="1:7" customFormat="1" ht="12" customHeight="1">
      <c r="A787" s="132" t="s">
        <v>436</v>
      </c>
      <c r="B787" s="133" t="s">
        <v>123</v>
      </c>
      <c r="C787" s="133">
        <v>28</v>
      </c>
      <c r="D787" s="174">
        <v>231</v>
      </c>
      <c r="E787" s="133" t="s">
        <v>124</v>
      </c>
      <c r="F787" s="148" t="s">
        <v>497</v>
      </c>
      <c r="G787" s="134"/>
    </row>
    <row r="788" spans="1:7" customFormat="1" ht="12" customHeight="1">
      <c r="A788" s="132" t="s">
        <v>436</v>
      </c>
      <c r="B788" s="133" t="s">
        <v>123</v>
      </c>
      <c r="C788" s="133">
        <v>29</v>
      </c>
      <c r="D788" s="174">
        <v>102</v>
      </c>
      <c r="E788" s="133" t="s">
        <v>124</v>
      </c>
      <c r="F788" s="148" t="s">
        <v>9</v>
      </c>
      <c r="G788" s="134"/>
    </row>
    <row r="789" spans="1:7" customFormat="1" ht="12" customHeight="1">
      <c r="A789" s="132" t="s">
        <v>30</v>
      </c>
      <c r="B789" s="133" t="s">
        <v>123</v>
      </c>
      <c r="C789" s="133">
        <v>30</v>
      </c>
      <c r="D789" s="174">
        <v>132</v>
      </c>
      <c r="E789" s="133" t="s">
        <v>124</v>
      </c>
      <c r="F789" s="148" t="s">
        <v>497</v>
      </c>
      <c r="G789" s="134"/>
    </row>
    <row r="790" spans="1:7" customFormat="1" ht="12" customHeight="1">
      <c r="A790" s="132" t="s">
        <v>109</v>
      </c>
      <c r="B790" s="133" t="s">
        <v>123</v>
      </c>
      <c r="C790" s="133">
        <v>31</v>
      </c>
      <c r="D790" s="174">
        <v>780</v>
      </c>
      <c r="E790" s="133" t="s">
        <v>124</v>
      </c>
      <c r="F790" s="148" t="s">
        <v>497</v>
      </c>
      <c r="G790" s="134"/>
    </row>
    <row r="791" spans="1:7" customFormat="1" ht="12" customHeight="1">
      <c r="A791" s="132" t="s">
        <v>441</v>
      </c>
      <c r="B791" s="133" t="s">
        <v>123</v>
      </c>
      <c r="C791" s="133">
        <v>32</v>
      </c>
      <c r="D791" s="174">
        <v>223</v>
      </c>
      <c r="E791" s="133" t="s">
        <v>124</v>
      </c>
      <c r="F791" s="148" t="s">
        <v>497</v>
      </c>
      <c r="G791" s="134"/>
    </row>
    <row r="792" spans="1:7" customFormat="1" ht="12" customHeight="1">
      <c r="A792" s="132" t="s">
        <v>41</v>
      </c>
      <c r="B792" s="133" t="s">
        <v>123</v>
      </c>
      <c r="C792" s="133">
        <v>33</v>
      </c>
      <c r="D792" s="174">
        <v>190</v>
      </c>
      <c r="E792" s="133" t="s">
        <v>124</v>
      </c>
      <c r="F792" s="148" t="s">
        <v>497</v>
      </c>
      <c r="G792" s="134"/>
    </row>
    <row r="793" spans="1:7" customFormat="1" ht="12" customHeight="1">
      <c r="A793" s="135" t="s">
        <v>406</v>
      </c>
      <c r="B793" s="133" t="s">
        <v>123</v>
      </c>
      <c r="C793" s="133">
        <v>34</v>
      </c>
      <c r="D793" s="174">
        <v>325</v>
      </c>
      <c r="E793" s="133" t="s">
        <v>124</v>
      </c>
      <c r="F793" s="148" t="s">
        <v>497</v>
      </c>
      <c r="G793" s="134"/>
    </row>
    <row r="794" spans="1:7" customFormat="1" ht="12" customHeight="1">
      <c r="A794" s="132" t="s">
        <v>441</v>
      </c>
      <c r="B794" s="133" t="s">
        <v>123</v>
      </c>
      <c r="C794" s="133">
        <v>35</v>
      </c>
      <c r="D794" s="174">
        <v>1357</v>
      </c>
      <c r="E794" s="133" t="s">
        <v>124</v>
      </c>
      <c r="F794" s="148" t="s">
        <v>9</v>
      </c>
      <c r="G794" s="134"/>
    </row>
    <row r="795" spans="1:7" customFormat="1" ht="12" customHeight="1">
      <c r="A795" s="135" t="s">
        <v>434</v>
      </c>
      <c r="B795" s="133" t="s">
        <v>123</v>
      </c>
      <c r="C795" s="133">
        <v>36</v>
      </c>
      <c r="D795" s="174">
        <v>860</v>
      </c>
      <c r="E795" s="133" t="s">
        <v>124</v>
      </c>
      <c r="F795" s="148" t="s">
        <v>497</v>
      </c>
      <c r="G795" s="134"/>
    </row>
    <row r="796" spans="1:7" customFormat="1" ht="12" customHeight="1">
      <c r="A796" s="132" t="s">
        <v>109</v>
      </c>
      <c r="B796" s="133" t="s">
        <v>123</v>
      </c>
      <c r="C796" s="133">
        <v>37</v>
      </c>
      <c r="D796" s="174">
        <v>131</v>
      </c>
      <c r="E796" s="133" t="s">
        <v>124</v>
      </c>
      <c r="F796" s="148" t="s">
        <v>9</v>
      </c>
      <c r="G796" s="134"/>
    </row>
    <row r="797" spans="1:7" customFormat="1" ht="12" customHeight="1">
      <c r="A797" s="132" t="s">
        <v>30</v>
      </c>
      <c r="B797" s="133" t="s">
        <v>123</v>
      </c>
      <c r="C797" s="133">
        <v>38</v>
      </c>
      <c r="D797" s="174">
        <v>573</v>
      </c>
      <c r="E797" s="133" t="s">
        <v>124</v>
      </c>
      <c r="F797" s="148" t="s">
        <v>9</v>
      </c>
      <c r="G797" s="134"/>
    </row>
    <row r="798" spans="1:7" customFormat="1" ht="12" customHeight="1">
      <c r="A798" s="107" t="s">
        <v>540</v>
      </c>
      <c r="B798" s="133" t="s">
        <v>123</v>
      </c>
      <c r="C798" s="133">
        <v>39</v>
      </c>
      <c r="D798" s="174">
        <v>285</v>
      </c>
      <c r="E798" s="133" t="s">
        <v>124</v>
      </c>
      <c r="F798" s="148" t="s">
        <v>497</v>
      </c>
      <c r="G798" s="134"/>
    </row>
    <row r="799" spans="1:7" customFormat="1" ht="12" customHeight="1">
      <c r="A799" s="132" t="s">
        <v>41</v>
      </c>
      <c r="B799" s="133" t="s">
        <v>123</v>
      </c>
      <c r="C799" s="133">
        <v>40</v>
      </c>
      <c r="D799" s="174">
        <v>870</v>
      </c>
      <c r="E799" s="133" t="s">
        <v>124</v>
      </c>
      <c r="F799" s="148" t="s">
        <v>497</v>
      </c>
      <c r="G799" s="134"/>
    </row>
    <row r="800" spans="1:7" customFormat="1" ht="12" customHeight="1">
      <c r="A800" s="132" t="s">
        <v>511</v>
      </c>
      <c r="B800" s="133" t="s">
        <v>123</v>
      </c>
      <c r="C800" s="133">
        <v>41</v>
      </c>
      <c r="D800" s="174">
        <v>626</v>
      </c>
      <c r="E800" s="133" t="s">
        <v>124</v>
      </c>
      <c r="F800" s="148" t="s">
        <v>497</v>
      </c>
      <c r="G800" s="134"/>
    </row>
    <row r="801" spans="1:7" customFormat="1" ht="12" customHeight="1">
      <c r="A801" s="132" t="s">
        <v>41</v>
      </c>
      <c r="B801" s="133" t="s">
        <v>123</v>
      </c>
      <c r="C801" s="133">
        <v>43</v>
      </c>
      <c r="D801" s="174">
        <v>314</v>
      </c>
      <c r="E801" s="133" t="s">
        <v>124</v>
      </c>
      <c r="F801" s="148" t="s">
        <v>497</v>
      </c>
      <c r="G801" s="134"/>
    </row>
    <row r="802" spans="1:7" customFormat="1" ht="12" customHeight="1">
      <c r="A802" s="135" t="s">
        <v>433</v>
      </c>
      <c r="B802" s="133" t="s">
        <v>123</v>
      </c>
      <c r="C802" s="133">
        <v>44</v>
      </c>
      <c r="D802" s="174">
        <v>30</v>
      </c>
      <c r="E802" s="133" t="s">
        <v>125</v>
      </c>
      <c r="F802" s="148" t="s">
        <v>497</v>
      </c>
      <c r="G802" s="134"/>
    </row>
    <row r="803" spans="1:7" customFormat="1" ht="12" customHeight="1">
      <c r="A803" s="132" t="s">
        <v>520</v>
      </c>
      <c r="B803" s="133" t="s">
        <v>123</v>
      </c>
      <c r="C803" s="133">
        <v>45</v>
      </c>
      <c r="D803" s="174">
        <v>315</v>
      </c>
      <c r="E803" s="133" t="s">
        <v>125</v>
      </c>
      <c r="F803" s="148" t="s">
        <v>497</v>
      </c>
      <c r="G803" s="134"/>
    </row>
    <row r="804" spans="1:7" customFormat="1" ht="12" customHeight="1">
      <c r="A804" s="132" t="s">
        <v>523</v>
      </c>
      <c r="B804" s="133" t="s">
        <v>123</v>
      </c>
      <c r="C804" s="133">
        <v>46</v>
      </c>
      <c r="D804" s="174">
        <v>183</v>
      </c>
      <c r="E804" s="133" t="s">
        <v>125</v>
      </c>
      <c r="F804" s="148" t="s">
        <v>497</v>
      </c>
      <c r="G804" s="134"/>
    </row>
    <row r="805" spans="1:7" customFormat="1" ht="12" customHeight="1">
      <c r="A805" s="107" t="s">
        <v>540</v>
      </c>
      <c r="B805" s="133" t="s">
        <v>123</v>
      </c>
      <c r="C805" s="133">
        <v>47</v>
      </c>
      <c r="D805" s="174">
        <v>206</v>
      </c>
      <c r="E805" s="133" t="s">
        <v>125</v>
      </c>
      <c r="F805" s="148" t="s">
        <v>497</v>
      </c>
      <c r="G805" s="134"/>
    </row>
    <row r="806" spans="1:7" customFormat="1" ht="12" customHeight="1">
      <c r="A806" s="135" t="s">
        <v>433</v>
      </c>
      <c r="B806" s="133" t="s">
        <v>123</v>
      </c>
      <c r="C806" s="133">
        <v>48</v>
      </c>
      <c r="D806" s="174">
        <v>148</v>
      </c>
      <c r="E806" s="133" t="s">
        <v>125</v>
      </c>
      <c r="F806" s="148" t="s">
        <v>497</v>
      </c>
      <c r="G806" s="134"/>
    </row>
    <row r="807" spans="1:7" customFormat="1" ht="12" customHeight="1">
      <c r="A807" s="132" t="s">
        <v>520</v>
      </c>
      <c r="B807" s="133" t="s">
        <v>123</v>
      </c>
      <c r="C807" s="133">
        <v>49</v>
      </c>
      <c r="D807" s="174">
        <v>339</v>
      </c>
      <c r="E807" s="133" t="s">
        <v>125</v>
      </c>
      <c r="F807" s="148" t="s">
        <v>497</v>
      </c>
      <c r="G807" s="134"/>
    </row>
    <row r="808" spans="1:7" customFormat="1" ht="12" customHeight="1">
      <c r="A808" s="135" t="s">
        <v>433</v>
      </c>
      <c r="B808" s="133" t="s">
        <v>123</v>
      </c>
      <c r="C808" s="133">
        <v>50</v>
      </c>
      <c r="D808" s="174">
        <v>457</v>
      </c>
      <c r="E808" s="133" t="s">
        <v>125</v>
      </c>
      <c r="F808" s="148" t="s">
        <v>497</v>
      </c>
      <c r="G808" s="134"/>
    </row>
    <row r="809" spans="1:7" customFormat="1" ht="12" customHeight="1">
      <c r="A809" s="132" t="s">
        <v>435</v>
      </c>
      <c r="B809" s="133" t="s">
        <v>123</v>
      </c>
      <c r="C809" s="133">
        <v>51</v>
      </c>
      <c r="D809" s="174">
        <v>498</v>
      </c>
      <c r="E809" s="133" t="s">
        <v>125</v>
      </c>
      <c r="F809" s="148" t="s">
        <v>497</v>
      </c>
      <c r="G809" s="134"/>
    </row>
    <row r="810" spans="1:7" customFormat="1" ht="12" customHeight="1">
      <c r="A810" s="132" t="s">
        <v>41</v>
      </c>
      <c r="B810" s="133" t="s">
        <v>123</v>
      </c>
      <c r="C810" s="133">
        <v>52</v>
      </c>
      <c r="D810" s="174">
        <v>360</v>
      </c>
      <c r="E810" s="133" t="s">
        <v>125</v>
      </c>
      <c r="F810" s="148" t="s">
        <v>497</v>
      </c>
      <c r="G810" s="134"/>
    </row>
    <row r="811" spans="1:7" customFormat="1" ht="12" customHeight="1">
      <c r="A811" s="132" t="s">
        <v>502</v>
      </c>
      <c r="B811" s="133" t="s">
        <v>123</v>
      </c>
      <c r="C811" s="133">
        <v>53</v>
      </c>
      <c r="D811" s="174">
        <v>360</v>
      </c>
      <c r="E811" s="133" t="s">
        <v>125</v>
      </c>
      <c r="F811" s="148" t="s">
        <v>497</v>
      </c>
      <c r="G811" s="134"/>
    </row>
    <row r="812" spans="1:7" customFormat="1" ht="12" customHeight="1">
      <c r="A812" s="132" t="s">
        <v>41</v>
      </c>
      <c r="B812" s="133" t="s">
        <v>123</v>
      </c>
      <c r="C812" s="133">
        <v>54</v>
      </c>
      <c r="D812" s="174">
        <v>138</v>
      </c>
      <c r="E812" s="133" t="s">
        <v>125</v>
      </c>
      <c r="F812" s="148" t="s">
        <v>497</v>
      </c>
      <c r="G812" s="134"/>
    </row>
    <row r="813" spans="1:7" customFormat="1" ht="12" customHeight="1">
      <c r="A813" s="132" t="s">
        <v>548</v>
      </c>
      <c r="B813" s="133" t="s">
        <v>123</v>
      </c>
      <c r="C813" s="133">
        <v>55</v>
      </c>
      <c r="D813" s="174">
        <v>134</v>
      </c>
      <c r="E813" s="133" t="s">
        <v>125</v>
      </c>
      <c r="F813" s="148" t="s">
        <v>497</v>
      </c>
      <c r="G813" s="134"/>
    </row>
    <row r="814" spans="1:7" customFormat="1" ht="12" customHeight="1">
      <c r="A814" s="132" t="s">
        <v>509</v>
      </c>
      <c r="B814" s="133" t="s">
        <v>123</v>
      </c>
      <c r="C814" s="133">
        <v>56</v>
      </c>
      <c r="D814" s="174">
        <v>398</v>
      </c>
      <c r="E814" s="133" t="s">
        <v>125</v>
      </c>
      <c r="F814" s="148" t="s">
        <v>497</v>
      </c>
      <c r="G814" s="134"/>
    </row>
    <row r="815" spans="1:7" customFormat="1" ht="12" customHeight="1">
      <c r="A815" s="132" t="s">
        <v>548</v>
      </c>
      <c r="B815" s="133" t="s">
        <v>123</v>
      </c>
      <c r="C815" s="133">
        <v>57</v>
      </c>
      <c r="D815" s="174">
        <v>745</v>
      </c>
      <c r="E815" s="133" t="s">
        <v>125</v>
      </c>
      <c r="F815" s="148" t="s">
        <v>497</v>
      </c>
      <c r="G815" s="134"/>
    </row>
    <row r="816" spans="1:7" customFormat="1" ht="12" customHeight="1">
      <c r="A816" s="132" t="s">
        <v>505</v>
      </c>
      <c r="B816" s="133" t="s">
        <v>123</v>
      </c>
      <c r="C816" s="133">
        <v>58</v>
      </c>
      <c r="D816" s="174">
        <v>275</v>
      </c>
      <c r="E816" s="133" t="s">
        <v>125</v>
      </c>
      <c r="F816" s="148" t="s">
        <v>497</v>
      </c>
      <c r="G816" s="134"/>
    </row>
    <row r="817" spans="1:7" customFormat="1" ht="12" customHeight="1">
      <c r="A817" s="132" t="s">
        <v>74</v>
      </c>
      <c r="B817" s="133" t="s">
        <v>123</v>
      </c>
      <c r="C817" s="133">
        <v>59</v>
      </c>
      <c r="D817" s="174">
        <v>385</v>
      </c>
      <c r="E817" s="133" t="s">
        <v>125</v>
      </c>
      <c r="F817" s="148" t="s">
        <v>497</v>
      </c>
      <c r="G817" s="134"/>
    </row>
    <row r="818" spans="1:7" customFormat="1" ht="12" customHeight="1">
      <c r="A818" s="132" t="s">
        <v>51</v>
      </c>
      <c r="B818" s="133" t="s">
        <v>123</v>
      </c>
      <c r="C818" s="133">
        <v>60</v>
      </c>
      <c r="D818" s="174">
        <v>308</v>
      </c>
      <c r="E818" s="133" t="s">
        <v>125</v>
      </c>
      <c r="F818" s="148" t="s">
        <v>497</v>
      </c>
      <c r="G818" s="134"/>
    </row>
    <row r="819" spans="1:7" customFormat="1" ht="12" customHeight="1">
      <c r="A819" s="135" t="s">
        <v>433</v>
      </c>
      <c r="B819" s="133" t="s">
        <v>123</v>
      </c>
      <c r="C819" s="133">
        <v>61</v>
      </c>
      <c r="D819" s="174">
        <v>346</v>
      </c>
      <c r="E819" s="133" t="s">
        <v>125</v>
      </c>
      <c r="F819" s="148" t="s">
        <v>497</v>
      </c>
      <c r="G819" s="134"/>
    </row>
    <row r="820" spans="1:7" customFormat="1" ht="12" customHeight="1">
      <c r="A820" s="132" t="s">
        <v>503</v>
      </c>
      <c r="B820" s="133" t="s">
        <v>123</v>
      </c>
      <c r="C820" s="133">
        <v>62</v>
      </c>
      <c r="D820" s="174">
        <v>500</v>
      </c>
      <c r="E820" s="133" t="s">
        <v>125</v>
      </c>
      <c r="F820" s="148" t="s">
        <v>497</v>
      </c>
      <c r="G820" s="134"/>
    </row>
    <row r="821" spans="1:7" customFormat="1" ht="12" customHeight="1">
      <c r="A821" s="132" t="s">
        <v>426</v>
      </c>
      <c r="B821" s="133" t="s">
        <v>123</v>
      </c>
      <c r="C821" s="133">
        <v>63</v>
      </c>
      <c r="D821" s="174">
        <v>255</v>
      </c>
      <c r="E821" s="133" t="s">
        <v>125</v>
      </c>
      <c r="F821" s="148" t="s">
        <v>497</v>
      </c>
      <c r="G821" s="134"/>
    </row>
    <row r="822" spans="1:7" customFormat="1" ht="12" customHeight="1">
      <c r="A822" s="132" t="s">
        <v>55</v>
      </c>
      <c r="B822" s="133" t="s">
        <v>123</v>
      </c>
      <c r="C822" s="133">
        <v>64</v>
      </c>
      <c r="D822" s="174">
        <v>265</v>
      </c>
      <c r="E822" s="133" t="s">
        <v>125</v>
      </c>
      <c r="F822" s="148" t="s">
        <v>497</v>
      </c>
      <c r="G822" s="134"/>
    </row>
    <row r="823" spans="1:7" customFormat="1" ht="12" customHeight="1">
      <c r="A823" s="132" t="s">
        <v>51</v>
      </c>
      <c r="B823" s="133" t="s">
        <v>123</v>
      </c>
      <c r="C823" s="133">
        <v>65</v>
      </c>
      <c r="D823" s="174">
        <v>125</v>
      </c>
      <c r="E823" s="133" t="s">
        <v>125</v>
      </c>
      <c r="F823" s="148" t="s">
        <v>497</v>
      </c>
      <c r="G823" s="134"/>
    </row>
    <row r="824" spans="1:7" customFormat="1" ht="12" customHeight="1">
      <c r="A824" s="132" t="s">
        <v>18</v>
      </c>
      <c r="B824" s="133" t="s">
        <v>123</v>
      </c>
      <c r="C824" s="133">
        <v>66</v>
      </c>
      <c r="D824" s="174">
        <v>278</v>
      </c>
      <c r="E824" s="133" t="s">
        <v>125</v>
      </c>
      <c r="F824" s="148" t="s">
        <v>497</v>
      </c>
      <c r="G824" s="134"/>
    </row>
    <row r="825" spans="1:7" customFormat="1" ht="12" customHeight="1">
      <c r="A825" s="132" t="s">
        <v>519</v>
      </c>
      <c r="B825" s="133" t="s">
        <v>123</v>
      </c>
      <c r="C825" s="133">
        <v>67</v>
      </c>
      <c r="D825" s="174">
        <v>358</v>
      </c>
      <c r="E825" s="133" t="s">
        <v>125</v>
      </c>
      <c r="F825" s="148" t="s">
        <v>497</v>
      </c>
      <c r="G825" s="134"/>
    </row>
    <row r="826" spans="1:7" customFormat="1" ht="12" customHeight="1">
      <c r="A826" s="132" t="s">
        <v>41</v>
      </c>
      <c r="B826" s="133" t="s">
        <v>123</v>
      </c>
      <c r="C826" s="133">
        <v>68</v>
      </c>
      <c r="D826" s="174">
        <v>310</v>
      </c>
      <c r="E826" s="133" t="s">
        <v>125</v>
      </c>
      <c r="F826" s="148" t="s">
        <v>497</v>
      </c>
      <c r="G826" s="134"/>
    </row>
    <row r="827" spans="1:7" customFormat="1" ht="12" customHeight="1">
      <c r="A827" s="132" t="s">
        <v>459</v>
      </c>
      <c r="B827" s="133" t="s">
        <v>123</v>
      </c>
      <c r="C827" s="133">
        <v>69</v>
      </c>
      <c r="D827" s="174">
        <v>231</v>
      </c>
      <c r="E827" s="133" t="s">
        <v>125</v>
      </c>
      <c r="F827" s="148" t="s">
        <v>497</v>
      </c>
      <c r="G827" s="134"/>
    </row>
    <row r="828" spans="1:7" customFormat="1" ht="12" customHeight="1">
      <c r="A828" s="132" t="s">
        <v>547</v>
      </c>
      <c r="B828" s="133" t="s">
        <v>123</v>
      </c>
      <c r="C828" s="133">
        <v>70</v>
      </c>
      <c r="D828" s="174">
        <v>439</v>
      </c>
      <c r="E828" s="133" t="s">
        <v>125</v>
      </c>
      <c r="F828" s="148" t="s">
        <v>497</v>
      </c>
      <c r="G828" s="134"/>
    </row>
    <row r="829" spans="1:7" customFormat="1" ht="12" customHeight="1">
      <c r="A829" s="132" t="s">
        <v>441</v>
      </c>
      <c r="B829" s="133" t="s">
        <v>123</v>
      </c>
      <c r="C829" s="133">
        <v>71</v>
      </c>
      <c r="D829" s="174">
        <v>759</v>
      </c>
      <c r="E829" s="133" t="s">
        <v>125</v>
      </c>
      <c r="F829" s="148" t="s">
        <v>497</v>
      </c>
      <c r="G829" s="134"/>
    </row>
    <row r="830" spans="1:7" customFormat="1" ht="12" customHeight="1">
      <c r="A830" s="135" t="s">
        <v>476</v>
      </c>
      <c r="B830" s="133" t="s">
        <v>123</v>
      </c>
      <c r="C830" s="133">
        <v>72</v>
      </c>
      <c r="D830" s="174">
        <v>690</v>
      </c>
      <c r="E830" s="133" t="s">
        <v>125</v>
      </c>
      <c r="F830" s="148" t="s">
        <v>497</v>
      </c>
      <c r="G830" s="134"/>
    </row>
    <row r="831" spans="1:7" customFormat="1" ht="12" customHeight="1">
      <c r="A831" s="132" t="s">
        <v>524</v>
      </c>
      <c r="B831" s="133" t="s">
        <v>123</v>
      </c>
      <c r="C831" s="133">
        <v>73</v>
      </c>
      <c r="D831" s="174">
        <v>326</v>
      </c>
      <c r="E831" s="133" t="s">
        <v>125</v>
      </c>
      <c r="F831" s="148" t="s">
        <v>497</v>
      </c>
      <c r="G831" s="134"/>
    </row>
    <row r="832" spans="1:7" customFormat="1" ht="12" customHeight="1">
      <c r="A832" s="132" t="s">
        <v>520</v>
      </c>
      <c r="B832" s="133" t="s">
        <v>123</v>
      </c>
      <c r="C832" s="133">
        <v>74</v>
      </c>
      <c r="D832" s="174">
        <v>442</v>
      </c>
      <c r="E832" s="133" t="s">
        <v>125</v>
      </c>
      <c r="F832" s="148" t="s">
        <v>497</v>
      </c>
      <c r="G832" s="134"/>
    </row>
    <row r="833" spans="1:7" customFormat="1" ht="12" customHeight="1">
      <c r="A833" s="135" t="s">
        <v>433</v>
      </c>
      <c r="B833" s="133" t="s">
        <v>123</v>
      </c>
      <c r="C833" s="133">
        <v>75</v>
      </c>
      <c r="D833" s="174">
        <v>152</v>
      </c>
      <c r="E833" s="133" t="s">
        <v>125</v>
      </c>
      <c r="F833" s="148" t="s">
        <v>497</v>
      </c>
      <c r="G833" s="134"/>
    </row>
    <row r="834" spans="1:7" customFormat="1" ht="12" customHeight="1">
      <c r="A834" s="132" t="s">
        <v>505</v>
      </c>
      <c r="B834" s="133" t="s">
        <v>123</v>
      </c>
      <c r="C834" s="133">
        <v>76</v>
      </c>
      <c r="D834" s="174">
        <v>313</v>
      </c>
      <c r="E834" s="133" t="s">
        <v>125</v>
      </c>
      <c r="F834" s="148" t="s">
        <v>497</v>
      </c>
      <c r="G834" s="134"/>
    </row>
    <row r="835" spans="1:7" customFormat="1" ht="12" customHeight="1">
      <c r="A835" s="132" t="s">
        <v>436</v>
      </c>
      <c r="B835" s="133" t="s">
        <v>123</v>
      </c>
      <c r="C835" s="133">
        <v>77</v>
      </c>
      <c r="D835" s="174">
        <v>125</v>
      </c>
      <c r="E835" s="133" t="s">
        <v>125</v>
      </c>
      <c r="F835" s="148" t="s">
        <v>497</v>
      </c>
      <c r="G835" s="134"/>
    </row>
    <row r="836" spans="1:7" customFormat="1" ht="12" customHeight="1">
      <c r="A836" s="135" t="s">
        <v>490</v>
      </c>
      <c r="B836" s="133" t="s">
        <v>123</v>
      </c>
      <c r="C836" s="133">
        <v>78</v>
      </c>
      <c r="D836" s="174">
        <v>142</v>
      </c>
      <c r="E836" s="133" t="s">
        <v>125</v>
      </c>
      <c r="F836" s="148" t="s">
        <v>497</v>
      </c>
      <c r="G836" s="134"/>
    </row>
    <row r="837" spans="1:7" customFormat="1" ht="12" customHeight="1">
      <c r="A837" s="132" t="s">
        <v>524</v>
      </c>
      <c r="B837" s="133" t="s">
        <v>123</v>
      </c>
      <c r="C837" s="133">
        <v>79</v>
      </c>
      <c r="D837" s="174">
        <v>246</v>
      </c>
      <c r="E837" s="133" t="s">
        <v>125</v>
      </c>
      <c r="F837" s="148" t="s">
        <v>497</v>
      </c>
      <c r="G837" s="134"/>
    </row>
    <row r="838" spans="1:7" customFormat="1" ht="12" customHeight="1">
      <c r="A838" s="132" t="s">
        <v>503</v>
      </c>
      <c r="B838" s="133" t="s">
        <v>123</v>
      </c>
      <c r="C838" s="133">
        <v>80</v>
      </c>
      <c r="D838" s="174">
        <v>111</v>
      </c>
      <c r="E838" s="133" t="s">
        <v>125</v>
      </c>
      <c r="F838" s="148" t="s">
        <v>497</v>
      </c>
      <c r="G838" s="134"/>
    </row>
    <row r="839" spans="1:7" customFormat="1" ht="12" customHeight="1">
      <c r="A839" s="132" t="s">
        <v>405</v>
      </c>
      <c r="B839" s="133" t="s">
        <v>123</v>
      </c>
      <c r="C839" s="133">
        <v>81</v>
      </c>
      <c r="D839" s="174">
        <v>200</v>
      </c>
      <c r="E839" s="133" t="s">
        <v>125</v>
      </c>
      <c r="F839" s="148" t="s">
        <v>497</v>
      </c>
      <c r="G839" s="134"/>
    </row>
    <row r="840" spans="1:7" customFormat="1" ht="12" customHeight="1">
      <c r="A840" s="132" t="s">
        <v>41</v>
      </c>
      <c r="B840" s="133" t="s">
        <v>123</v>
      </c>
      <c r="C840" s="133">
        <v>82</v>
      </c>
      <c r="D840" s="174">
        <v>205</v>
      </c>
      <c r="E840" s="133" t="s">
        <v>125</v>
      </c>
      <c r="F840" s="148" t="s">
        <v>497</v>
      </c>
      <c r="G840" s="134"/>
    </row>
    <row r="841" spans="1:7" customFormat="1" ht="12" customHeight="1">
      <c r="A841" s="132" t="s">
        <v>34</v>
      </c>
      <c r="B841" s="133" t="s">
        <v>123</v>
      </c>
      <c r="C841" s="133">
        <v>84</v>
      </c>
      <c r="D841" s="174">
        <v>7</v>
      </c>
      <c r="E841" s="133" t="s">
        <v>127</v>
      </c>
      <c r="F841" s="148" t="s">
        <v>497</v>
      </c>
      <c r="G841" s="134"/>
    </row>
    <row r="842" spans="1:7" customFormat="1" ht="12" customHeight="1">
      <c r="A842" s="132" t="s">
        <v>34</v>
      </c>
      <c r="B842" s="133" t="s">
        <v>123</v>
      </c>
      <c r="C842" s="133">
        <v>85</v>
      </c>
      <c r="D842" s="174">
        <v>77</v>
      </c>
      <c r="E842" s="133" t="s">
        <v>127</v>
      </c>
      <c r="F842" s="148" t="s">
        <v>497</v>
      </c>
      <c r="G842" s="134"/>
    </row>
    <row r="843" spans="1:7" customFormat="1" ht="12" customHeight="1">
      <c r="A843" s="132" t="s">
        <v>34</v>
      </c>
      <c r="B843" s="133" t="s">
        <v>123</v>
      </c>
      <c r="C843" s="133">
        <v>86</v>
      </c>
      <c r="D843" s="174">
        <v>42</v>
      </c>
      <c r="E843" s="133" t="s">
        <v>127</v>
      </c>
      <c r="F843" s="148" t="s">
        <v>497</v>
      </c>
      <c r="G843" s="134"/>
    </row>
    <row r="844" spans="1:7" customFormat="1" ht="12" customHeight="1">
      <c r="A844" s="132" t="s">
        <v>41</v>
      </c>
      <c r="B844" s="133" t="s">
        <v>123</v>
      </c>
      <c r="C844" s="133">
        <v>87</v>
      </c>
      <c r="D844" s="174">
        <v>65</v>
      </c>
      <c r="E844" s="133" t="s">
        <v>127</v>
      </c>
      <c r="F844" s="148" t="s">
        <v>497</v>
      </c>
      <c r="G844" s="134"/>
    </row>
    <row r="845" spans="1:7" customFormat="1" ht="12" customHeight="1">
      <c r="A845" s="132" t="s">
        <v>519</v>
      </c>
      <c r="B845" s="133" t="s">
        <v>123</v>
      </c>
      <c r="C845" s="133">
        <v>88</v>
      </c>
      <c r="D845" s="174">
        <v>436</v>
      </c>
      <c r="E845" s="133" t="s">
        <v>127</v>
      </c>
      <c r="F845" s="148" t="s">
        <v>497</v>
      </c>
      <c r="G845" s="134"/>
    </row>
    <row r="846" spans="1:7" customFormat="1" ht="12" customHeight="1">
      <c r="A846" s="132" t="s">
        <v>34</v>
      </c>
      <c r="B846" s="133" t="s">
        <v>123</v>
      </c>
      <c r="C846" s="133">
        <v>89</v>
      </c>
      <c r="D846" s="174">
        <v>736</v>
      </c>
      <c r="E846" s="133" t="s">
        <v>127</v>
      </c>
      <c r="F846" s="148" t="s">
        <v>497</v>
      </c>
      <c r="G846" s="134"/>
    </row>
    <row r="847" spans="1:7" customFormat="1" ht="12" customHeight="1">
      <c r="A847" s="132" t="s">
        <v>41</v>
      </c>
      <c r="B847" s="133" t="s">
        <v>123</v>
      </c>
      <c r="C847" s="133">
        <v>90</v>
      </c>
      <c r="D847" s="174">
        <v>106</v>
      </c>
      <c r="E847" s="133" t="s">
        <v>127</v>
      </c>
      <c r="F847" s="148" t="s">
        <v>497</v>
      </c>
      <c r="G847" s="134"/>
    </row>
    <row r="848" spans="1:7" customFormat="1" ht="12" customHeight="1">
      <c r="A848" s="132" t="s">
        <v>547</v>
      </c>
      <c r="B848" s="133" t="s">
        <v>123</v>
      </c>
      <c r="C848" s="133">
        <v>91</v>
      </c>
      <c r="D848" s="174">
        <v>740</v>
      </c>
      <c r="E848" s="133" t="s">
        <v>127</v>
      </c>
      <c r="F848" s="148" t="s">
        <v>497</v>
      </c>
      <c r="G848" s="134"/>
    </row>
    <row r="849" spans="1:7" customFormat="1" ht="12" customHeight="1">
      <c r="A849" s="132" t="s">
        <v>440</v>
      </c>
      <c r="B849" s="133" t="s">
        <v>123</v>
      </c>
      <c r="C849" s="133">
        <v>92</v>
      </c>
      <c r="D849" s="174">
        <v>360</v>
      </c>
      <c r="E849" s="133" t="s">
        <v>127</v>
      </c>
      <c r="F849" s="148" t="s">
        <v>497</v>
      </c>
      <c r="G849" s="134"/>
    </row>
    <row r="850" spans="1:7" customFormat="1" ht="12" customHeight="1">
      <c r="A850" s="132" t="s">
        <v>440</v>
      </c>
      <c r="B850" s="133" t="s">
        <v>123</v>
      </c>
      <c r="C850" s="133">
        <v>93</v>
      </c>
      <c r="D850" s="174">
        <v>90</v>
      </c>
      <c r="E850" s="133" t="s">
        <v>127</v>
      </c>
      <c r="F850" s="148" t="s">
        <v>9</v>
      </c>
      <c r="G850" s="134"/>
    </row>
    <row r="851" spans="1:7" customFormat="1" ht="12" customHeight="1">
      <c r="A851" s="135" t="s">
        <v>488</v>
      </c>
      <c r="B851" s="133" t="s">
        <v>123</v>
      </c>
      <c r="C851" s="133">
        <v>94</v>
      </c>
      <c r="D851" s="174">
        <v>661</v>
      </c>
      <c r="E851" s="133" t="s">
        <v>127</v>
      </c>
      <c r="F851" s="148" t="s">
        <v>9</v>
      </c>
      <c r="G851" s="134"/>
    </row>
    <row r="852" spans="1:7" customFormat="1" ht="12" customHeight="1">
      <c r="A852" s="132" t="s">
        <v>423</v>
      </c>
      <c r="B852" s="133" t="s">
        <v>123</v>
      </c>
      <c r="C852" s="133">
        <v>95</v>
      </c>
      <c r="D852" s="174">
        <v>1075</v>
      </c>
      <c r="E852" s="133" t="s">
        <v>127</v>
      </c>
      <c r="F852" s="148" t="s">
        <v>9</v>
      </c>
      <c r="G852" s="134"/>
    </row>
    <row r="853" spans="1:7" customFormat="1" ht="12" customHeight="1">
      <c r="A853" s="132" t="s">
        <v>425</v>
      </c>
      <c r="B853" s="133" t="s">
        <v>123</v>
      </c>
      <c r="C853" s="133">
        <v>96</v>
      </c>
      <c r="D853" s="174">
        <v>1357</v>
      </c>
      <c r="E853" s="133" t="s">
        <v>127</v>
      </c>
      <c r="F853" s="148" t="s">
        <v>9</v>
      </c>
      <c r="G853" s="134"/>
    </row>
    <row r="854" spans="1:7" customFormat="1" ht="12" customHeight="1">
      <c r="A854" s="135" t="s">
        <v>432</v>
      </c>
      <c r="B854" s="133" t="s">
        <v>123</v>
      </c>
      <c r="C854" s="133">
        <v>97</v>
      </c>
      <c r="D854" s="174">
        <v>133</v>
      </c>
      <c r="E854" s="133" t="s">
        <v>127</v>
      </c>
      <c r="F854" s="148" t="s">
        <v>9</v>
      </c>
      <c r="G854" s="134"/>
    </row>
    <row r="855" spans="1:7" customFormat="1" ht="12" customHeight="1">
      <c r="A855" s="135" t="s">
        <v>433</v>
      </c>
      <c r="B855" s="133" t="s">
        <v>123</v>
      </c>
      <c r="C855" s="133">
        <v>98</v>
      </c>
      <c r="D855" s="174">
        <v>119</v>
      </c>
      <c r="E855" s="133" t="s">
        <v>127</v>
      </c>
      <c r="F855" s="148" t="s">
        <v>9</v>
      </c>
      <c r="G855" s="134"/>
    </row>
    <row r="856" spans="1:7" customFormat="1" ht="12" customHeight="1">
      <c r="A856" s="135" t="s">
        <v>488</v>
      </c>
      <c r="B856" s="133" t="s">
        <v>123</v>
      </c>
      <c r="C856" s="133">
        <v>99</v>
      </c>
      <c r="D856" s="174">
        <v>230</v>
      </c>
      <c r="E856" s="133" t="s">
        <v>127</v>
      </c>
      <c r="F856" s="148" t="s">
        <v>9</v>
      </c>
      <c r="G856" s="134"/>
    </row>
    <row r="857" spans="1:7" customFormat="1" ht="12" customHeight="1">
      <c r="A857" s="132" t="s">
        <v>547</v>
      </c>
      <c r="B857" s="133" t="s">
        <v>123</v>
      </c>
      <c r="C857" s="133">
        <v>100</v>
      </c>
      <c r="D857" s="174">
        <v>349</v>
      </c>
      <c r="E857" s="133" t="s">
        <v>127</v>
      </c>
      <c r="F857" s="148" t="s">
        <v>9</v>
      </c>
      <c r="G857" s="134"/>
    </row>
    <row r="858" spans="1:7" customFormat="1" ht="12" customHeight="1">
      <c r="A858" s="132" t="s">
        <v>435</v>
      </c>
      <c r="B858" s="133" t="s">
        <v>123</v>
      </c>
      <c r="C858" s="133">
        <v>101</v>
      </c>
      <c r="D858" s="174">
        <v>100</v>
      </c>
      <c r="E858" s="133" t="s">
        <v>127</v>
      </c>
      <c r="F858" s="148" t="s">
        <v>9</v>
      </c>
      <c r="G858" s="134"/>
    </row>
    <row r="859" spans="1:7" customFormat="1" ht="12" customHeight="1">
      <c r="A859" s="132" t="s">
        <v>435</v>
      </c>
      <c r="B859" s="133" t="s">
        <v>123</v>
      </c>
      <c r="C859" s="133">
        <v>102</v>
      </c>
      <c r="D859" s="174">
        <v>15</v>
      </c>
      <c r="E859" s="133" t="s">
        <v>127</v>
      </c>
      <c r="F859" s="148" t="s">
        <v>9</v>
      </c>
      <c r="G859" s="134"/>
    </row>
    <row r="860" spans="1:7" customFormat="1" ht="12" customHeight="1">
      <c r="A860" s="135" t="s">
        <v>476</v>
      </c>
      <c r="B860" s="133" t="s">
        <v>123</v>
      </c>
      <c r="C860" s="133">
        <v>103</v>
      </c>
      <c r="D860" s="174">
        <v>131</v>
      </c>
      <c r="E860" s="133" t="s">
        <v>129</v>
      </c>
      <c r="F860" s="148" t="s">
        <v>497</v>
      </c>
      <c r="G860" s="134"/>
    </row>
    <row r="861" spans="1:7" customFormat="1" ht="12" customHeight="1">
      <c r="A861" s="132" t="s">
        <v>41</v>
      </c>
      <c r="B861" s="133" t="s">
        <v>123</v>
      </c>
      <c r="C861" s="133">
        <v>104</v>
      </c>
      <c r="D861" s="174">
        <v>81</v>
      </c>
      <c r="E861" s="133" t="s">
        <v>129</v>
      </c>
      <c r="F861" s="148" t="s">
        <v>497</v>
      </c>
      <c r="G861" s="134"/>
    </row>
    <row r="862" spans="1:7" customFormat="1" ht="12" customHeight="1">
      <c r="A862" s="132" t="s">
        <v>51</v>
      </c>
      <c r="B862" s="133" t="s">
        <v>123</v>
      </c>
      <c r="C862" s="133">
        <v>105</v>
      </c>
      <c r="D862" s="174">
        <v>36</v>
      </c>
      <c r="E862" s="133" t="s">
        <v>129</v>
      </c>
      <c r="F862" s="148" t="s">
        <v>497</v>
      </c>
      <c r="G862" s="134"/>
    </row>
    <row r="863" spans="1:7" customFormat="1" ht="12" customHeight="1">
      <c r="A863" s="132" t="s">
        <v>409</v>
      </c>
      <c r="B863" s="133" t="s">
        <v>123</v>
      </c>
      <c r="C863" s="133">
        <v>106</v>
      </c>
      <c r="D863" s="174">
        <v>42</v>
      </c>
      <c r="E863" s="133" t="s">
        <v>129</v>
      </c>
      <c r="F863" s="148" t="s">
        <v>497</v>
      </c>
      <c r="G863" s="134"/>
    </row>
    <row r="864" spans="1:7" customFormat="1" ht="12" customHeight="1">
      <c r="A864" s="132" t="s">
        <v>409</v>
      </c>
      <c r="B864" s="133" t="s">
        <v>123</v>
      </c>
      <c r="C864" s="133">
        <v>107</v>
      </c>
      <c r="D864" s="174">
        <v>5</v>
      </c>
      <c r="E864" s="133" t="s">
        <v>129</v>
      </c>
      <c r="F864" s="148" t="s">
        <v>9</v>
      </c>
      <c r="G864" s="134"/>
    </row>
    <row r="865" spans="1:7" customFormat="1" ht="12" customHeight="1">
      <c r="A865" s="132" t="s">
        <v>547</v>
      </c>
      <c r="B865" s="133" t="s">
        <v>123</v>
      </c>
      <c r="C865" s="133">
        <v>108</v>
      </c>
      <c r="D865" s="174">
        <v>350</v>
      </c>
      <c r="E865" s="133" t="s">
        <v>129</v>
      </c>
      <c r="F865" s="148" t="s">
        <v>9</v>
      </c>
      <c r="G865" s="134"/>
    </row>
    <row r="866" spans="1:7" customFormat="1" ht="12" customHeight="1">
      <c r="A866" s="132" t="s">
        <v>520</v>
      </c>
      <c r="B866" s="133" t="s">
        <v>123</v>
      </c>
      <c r="C866" s="133">
        <v>109</v>
      </c>
      <c r="D866" s="174">
        <v>30</v>
      </c>
      <c r="E866" s="133" t="s">
        <v>129</v>
      </c>
      <c r="F866" s="148" t="s">
        <v>496</v>
      </c>
      <c r="G866" s="134"/>
    </row>
    <row r="867" spans="1:7" customFormat="1" ht="12" customHeight="1">
      <c r="A867" s="132" t="s">
        <v>520</v>
      </c>
      <c r="B867" s="133" t="s">
        <v>123</v>
      </c>
      <c r="C867" s="133">
        <v>110</v>
      </c>
      <c r="D867" s="174">
        <v>84</v>
      </c>
      <c r="E867" s="133" t="s">
        <v>129</v>
      </c>
      <c r="F867" s="148" t="s">
        <v>497</v>
      </c>
      <c r="G867" s="134"/>
    </row>
    <row r="868" spans="1:7" customFormat="1" ht="12" customHeight="1">
      <c r="A868" s="132" t="s">
        <v>441</v>
      </c>
      <c r="B868" s="133" t="s">
        <v>123</v>
      </c>
      <c r="C868" s="133">
        <v>111</v>
      </c>
      <c r="D868" s="174">
        <v>158</v>
      </c>
      <c r="E868" s="133" t="s">
        <v>129</v>
      </c>
      <c r="F868" s="148" t="s">
        <v>497</v>
      </c>
      <c r="G868" s="134"/>
    </row>
    <row r="869" spans="1:7" customFormat="1" ht="12" customHeight="1">
      <c r="A869" s="132" t="s">
        <v>441</v>
      </c>
      <c r="B869" s="133" t="s">
        <v>123</v>
      </c>
      <c r="C869" s="133">
        <v>112</v>
      </c>
      <c r="D869" s="174">
        <v>66</v>
      </c>
      <c r="E869" s="133" t="s">
        <v>129</v>
      </c>
      <c r="F869" s="148" t="s">
        <v>496</v>
      </c>
      <c r="G869" s="134"/>
    </row>
    <row r="870" spans="1:7" customFormat="1" ht="12" customHeight="1">
      <c r="A870" s="132" t="s">
        <v>41</v>
      </c>
      <c r="B870" s="133" t="s">
        <v>123</v>
      </c>
      <c r="C870" s="133">
        <v>113</v>
      </c>
      <c r="D870" s="174">
        <v>26</v>
      </c>
      <c r="E870" s="133" t="s">
        <v>129</v>
      </c>
      <c r="F870" s="148" t="s">
        <v>496</v>
      </c>
      <c r="G870" s="134"/>
    </row>
    <row r="871" spans="1:7" customFormat="1" ht="12" customHeight="1">
      <c r="A871" s="132" t="s">
        <v>41</v>
      </c>
      <c r="B871" s="133" t="s">
        <v>123</v>
      </c>
      <c r="C871" s="133">
        <v>114</v>
      </c>
      <c r="D871" s="174">
        <v>75</v>
      </c>
      <c r="E871" s="133" t="s">
        <v>129</v>
      </c>
      <c r="F871" s="148" t="s">
        <v>497</v>
      </c>
      <c r="G871" s="134"/>
    </row>
    <row r="872" spans="1:7" customFormat="1" ht="12" customHeight="1">
      <c r="A872" s="132" t="s">
        <v>51</v>
      </c>
      <c r="B872" s="133" t="s">
        <v>123</v>
      </c>
      <c r="C872" s="133">
        <v>115</v>
      </c>
      <c r="D872" s="174">
        <v>6</v>
      </c>
      <c r="E872" s="133" t="s">
        <v>129</v>
      </c>
      <c r="F872" s="148" t="s">
        <v>497</v>
      </c>
      <c r="G872" s="134"/>
    </row>
    <row r="873" spans="1:7" customFormat="1" ht="12" customHeight="1">
      <c r="A873" s="132" t="s">
        <v>41</v>
      </c>
      <c r="B873" s="133" t="s">
        <v>123</v>
      </c>
      <c r="C873" s="133">
        <v>116</v>
      </c>
      <c r="D873" s="174">
        <v>282</v>
      </c>
      <c r="E873" s="133" t="s">
        <v>129</v>
      </c>
      <c r="F873" s="148" t="s">
        <v>496</v>
      </c>
      <c r="G873" s="134"/>
    </row>
    <row r="874" spans="1:7" customFormat="1" ht="12" customHeight="1">
      <c r="A874" s="132" t="s">
        <v>51</v>
      </c>
      <c r="B874" s="133" t="s">
        <v>123</v>
      </c>
      <c r="C874" s="133">
        <v>117</v>
      </c>
      <c r="D874" s="174">
        <v>369</v>
      </c>
      <c r="E874" s="133" t="s">
        <v>129</v>
      </c>
      <c r="F874" s="148" t="s">
        <v>496</v>
      </c>
      <c r="G874" s="134"/>
    </row>
    <row r="875" spans="1:7" customFormat="1" ht="12" customHeight="1">
      <c r="A875" s="132" t="s">
        <v>436</v>
      </c>
      <c r="B875" s="133" t="s">
        <v>123</v>
      </c>
      <c r="C875" s="133">
        <v>118</v>
      </c>
      <c r="D875" s="174">
        <v>296</v>
      </c>
      <c r="E875" s="133" t="s">
        <v>129</v>
      </c>
      <c r="F875" s="148" t="s">
        <v>496</v>
      </c>
      <c r="G875" s="134"/>
    </row>
    <row r="876" spans="1:7" customFormat="1" ht="12" customHeight="1">
      <c r="A876" s="135" t="s">
        <v>526</v>
      </c>
      <c r="B876" s="133" t="s">
        <v>123</v>
      </c>
      <c r="C876" s="133">
        <v>119</v>
      </c>
      <c r="D876" s="174">
        <v>281</v>
      </c>
      <c r="E876" s="133" t="s">
        <v>129</v>
      </c>
      <c r="F876" s="148" t="s">
        <v>496</v>
      </c>
      <c r="G876" s="134"/>
    </row>
    <row r="877" spans="1:7" customFormat="1" ht="12" customHeight="1">
      <c r="A877" s="132" t="s">
        <v>506</v>
      </c>
      <c r="B877" s="133" t="s">
        <v>123</v>
      </c>
      <c r="C877" s="133">
        <v>120</v>
      </c>
      <c r="D877" s="174">
        <v>346</v>
      </c>
      <c r="E877" s="133" t="s">
        <v>129</v>
      </c>
      <c r="F877" s="148" t="s">
        <v>496</v>
      </c>
      <c r="G877" s="134"/>
    </row>
    <row r="878" spans="1:7" customFormat="1" ht="12" customHeight="1">
      <c r="A878" s="132" t="s">
        <v>420</v>
      </c>
      <c r="B878" s="133" t="s">
        <v>123</v>
      </c>
      <c r="C878" s="133">
        <v>121</v>
      </c>
      <c r="D878" s="174">
        <v>328</v>
      </c>
      <c r="E878" s="133" t="s">
        <v>129</v>
      </c>
      <c r="F878" s="148" t="s">
        <v>496</v>
      </c>
      <c r="G878" s="134"/>
    </row>
    <row r="879" spans="1:7" customFormat="1" ht="12" customHeight="1">
      <c r="A879" s="132" t="s">
        <v>34</v>
      </c>
      <c r="B879" s="133" t="s">
        <v>123</v>
      </c>
      <c r="C879" s="133">
        <v>122</v>
      </c>
      <c r="D879" s="174">
        <v>318</v>
      </c>
      <c r="E879" s="133" t="s">
        <v>129</v>
      </c>
      <c r="F879" s="148" t="s">
        <v>496</v>
      </c>
      <c r="G879" s="134"/>
    </row>
    <row r="880" spans="1:7" customFormat="1" ht="12" customHeight="1">
      <c r="A880" s="132" t="s">
        <v>519</v>
      </c>
      <c r="B880" s="133" t="s">
        <v>123</v>
      </c>
      <c r="C880" s="133">
        <v>123</v>
      </c>
      <c r="D880" s="174">
        <v>357</v>
      </c>
      <c r="E880" s="133" t="s">
        <v>129</v>
      </c>
      <c r="F880" s="148" t="s">
        <v>496</v>
      </c>
      <c r="G880" s="134"/>
    </row>
    <row r="881" spans="1:7" customFormat="1" ht="12" customHeight="1">
      <c r="A881" s="132" t="s">
        <v>409</v>
      </c>
      <c r="B881" s="133" t="s">
        <v>123</v>
      </c>
      <c r="C881" s="133">
        <v>124</v>
      </c>
      <c r="D881" s="174">
        <v>41</v>
      </c>
      <c r="E881" s="133" t="s">
        <v>129</v>
      </c>
      <c r="F881" s="148" t="s">
        <v>497</v>
      </c>
      <c r="G881" s="134"/>
    </row>
    <row r="882" spans="1:7" customFormat="1" ht="12" customHeight="1">
      <c r="A882" s="132" t="s">
        <v>441</v>
      </c>
      <c r="B882" s="133" t="s">
        <v>123</v>
      </c>
      <c r="C882" s="133">
        <v>125</v>
      </c>
      <c r="D882" s="174">
        <v>335</v>
      </c>
      <c r="E882" s="133" t="s">
        <v>131</v>
      </c>
      <c r="F882" s="148" t="s">
        <v>497</v>
      </c>
      <c r="G882" s="134"/>
    </row>
    <row r="883" spans="1:7" customFormat="1" ht="12" customHeight="1">
      <c r="A883" s="132" t="s">
        <v>41</v>
      </c>
      <c r="B883" s="133" t="s">
        <v>123</v>
      </c>
      <c r="C883" s="133">
        <v>126</v>
      </c>
      <c r="D883" s="174">
        <v>41</v>
      </c>
      <c r="E883" s="133" t="s">
        <v>131</v>
      </c>
      <c r="F883" s="148" t="s">
        <v>497</v>
      </c>
      <c r="G883" s="134"/>
    </row>
    <row r="884" spans="1:7" customFormat="1" ht="12" customHeight="1">
      <c r="A884" s="132" t="s">
        <v>51</v>
      </c>
      <c r="B884" s="133" t="s">
        <v>123</v>
      </c>
      <c r="C884" s="133">
        <v>127</v>
      </c>
      <c r="D884" s="174">
        <v>87</v>
      </c>
      <c r="E884" s="133" t="s">
        <v>131</v>
      </c>
      <c r="F884" s="148" t="s">
        <v>497</v>
      </c>
      <c r="G884" s="134"/>
    </row>
    <row r="885" spans="1:7" customFormat="1" ht="12" customHeight="1">
      <c r="A885" s="132" t="s">
        <v>51</v>
      </c>
      <c r="B885" s="133" t="s">
        <v>123</v>
      </c>
      <c r="C885" s="133">
        <v>128</v>
      </c>
      <c r="D885" s="174">
        <v>229</v>
      </c>
      <c r="E885" s="133" t="s">
        <v>131</v>
      </c>
      <c r="F885" s="148" t="s">
        <v>497</v>
      </c>
      <c r="G885" s="134"/>
    </row>
    <row r="886" spans="1:7" customFormat="1" ht="12" customHeight="1">
      <c r="A886" s="132" t="s">
        <v>405</v>
      </c>
      <c r="B886" s="133" t="s">
        <v>123</v>
      </c>
      <c r="C886" s="133">
        <v>129</v>
      </c>
      <c r="D886" s="174">
        <v>96</v>
      </c>
      <c r="E886" s="133" t="s">
        <v>131</v>
      </c>
      <c r="F886" s="148" t="s">
        <v>497</v>
      </c>
      <c r="G886" s="134"/>
    </row>
    <row r="887" spans="1:7" customFormat="1" ht="12" customHeight="1">
      <c r="A887" s="132" t="s">
        <v>53</v>
      </c>
      <c r="B887" s="133" t="s">
        <v>123</v>
      </c>
      <c r="C887" s="133">
        <v>130</v>
      </c>
      <c r="D887" s="174">
        <v>239</v>
      </c>
      <c r="E887" s="133" t="s">
        <v>131</v>
      </c>
      <c r="F887" s="148" t="s">
        <v>497</v>
      </c>
      <c r="G887" s="134"/>
    </row>
    <row r="888" spans="1:7" customFormat="1" ht="12" customHeight="1">
      <c r="A888" s="135" t="s">
        <v>476</v>
      </c>
      <c r="B888" s="133" t="s">
        <v>123</v>
      </c>
      <c r="C888" s="133">
        <v>131</v>
      </c>
      <c r="D888" s="174">
        <v>435</v>
      </c>
      <c r="E888" s="133" t="s">
        <v>131</v>
      </c>
      <c r="F888" s="148" t="s">
        <v>497</v>
      </c>
      <c r="G888" s="134"/>
    </row>
    <row r="889" spans="1:7" customFormat="1" ht="12" customHeight="1">
      <c r="A889" s="132" t="s">
        <v>51</v>
      </c>
      <c r="B889" s="133" t="s">
        <v>123</v>
      </c>
      <c r="C889" s="133">
        <v>132</v>
      </c>
      <c r="D889" s="174">
        <v>190</v>
      </c>
      <c r="E889" s="133" t="s">
        <v>131</v>
      </c>
      <c r="F889" s="148" t="s">
        <v>497</v>
      </c>
      <c r="G889" s="134"/>
    </row>
    <row r="890" spans="1:7" customFormat="1" ht="12" customHeight="1">
      <c r="A890" s="135" t="s">
        <v>476</v>
      </c>
      <c r="B890" s="133" t="s">
        <v>123</v>
      </c>
      <c r="C890" s="133">
        <v>133</v>
      </c>
      <c r="D890" s="174">
        <v>134</v>
      </c>
      <c r="E890" s="133" t="s">
        <v>131</v>
      </c>
      <c r="F890" s="148" t="s">
        <v>497</v>
      </c>
      <c r="G890" s="134"/>
    </row>
    <row r="891" spans="1:7" customFormat="1" ht="12" customHeight="1">
      <c r="A891" s="132" t="s">
        <v>41</v>
      </c>
      <c r="B891" s="133" t="s">
        <v>123</v>
      </c>
      <c r="C891" s="133">
        <v>134</v>
      </c>
      <c r="D891" s="174">
        <v>287</v>
      </c>
      <c r="E891" s="133" t="s">
        <v>131</v>
      </c>
      <c r="F891" s="148" t="s">
        <v>497</v>
      </c>
      <c r="G891" s="134"/>
    </row>
    <row r="892" spans="1:7" customFormat="1" ht="12" customHeight="1">
      <c r="A892" s="132" t="s">
        <v>524</v>
      </c>
      <c r="B892" s="133" t="s">
        <v>123</v>
      </c>
      <c r="C892" s="133">
        <v>135</v>
      </c>
      <c r="D892" s="174">
        <v>139</v>
      </c>
      <c r="E892" s="133" t="s">
        <v>131</v>
      </c>
      <c r="F892" s="148" t="s">
        <v>497</v>
      </c>
      <c r="G892" s="134"/>
    </row>
    <row r="893" spans="1:7" customFormat="1" ht="12" customHeight="1">
      <c r="A893" s="132" t="s">
        <v>420</v>
      </c>
      <c r="B893" s="133" t="s">
        <v>123</v>
      </c>
      <c r="C893" s="133">
        <v>136</v>
      </c>
      <c r="D893" s="174">
        <v>188</v>
      </c>
      <c r="E893" s="133" t="s">
        <v>131</v>
      </c>
      <c r="F893" s="148" t="s">
        <v>497</v>
      </c>
      <c r="G893" s="134"/>
    </row>
    <row r="894" spans="1:7" customFormat="1" ht="12" customHeight="1">
      <c r="A894" s="132" t="s">
        <v>457</v>
      </c>
      <c r="B894" s="133" t="s">
        <v>123</v>
      </c>
      <c r="C894" s="133">
        <v>137</v>
      </c>
      <c r="D894" s="174">
        <v>167</v>
      </c>
      <c r="E894" s="133" t="s">
        <v>131</v>
      </c>
      <c r="F894" s="148" t="s">
        <v>497</v>
      </c>
      <c r="G894" s="134"/>
    </row>
    <row r="895" spans="1:7" customFormat="1" ht="12" customHeight="1">
      <c r="A895" s="132" t="s">
        <v>405</v>
      </c>
      <c r="B895" s="133" t="s">
        <v>123</v>
      </c>
      <c r="C895" s="133">
        <v>139</v>
      </c>
      <c r="D895" s="174">
        <v>305</v>
      </c>
      <c r="E895" s="133" t="s">
        <v>131</v>
      </c>
      <c r="F895" s="148" t="s">
        <v>497</v>
      </c>
      <c r="G895" s="134"/>
    </row>
    <row r="896" spans="1:7" customFormat="1" ht="12" customHeight="1">
      <c r="A896" s="132" t="s">
        <v>503</v>
      </c>
      <c r="B896" s="133" t="s">
        <v>123</v>
      </c>
      <c r="C896" s="133">
        <v>140</v>
      </c>
      <c r="D896" s="174">
        <v>287</v>
      </c>
      <c r="E896" s="133" t="s">
        <v>131</v>
      </c>
      <c r="F896" s="148" t="s">
        <v>497</v>
      </c>
      <c r="G896" s="134"/>
    </row>
    <row r="897" spans="1:7" customFormat="1" ht="12" customHeight="1">
      <c r="A897" s="132" t="s">
        <v>491</v>
      </c>
      <c r="B897" s="133" t="s">
        <v>123</v>
      </c>
      <c r="C897" s="133">
        <v>141</v>
      </c>
      <c r="D897" s="174">
        <v>207</v>
      </c>
      <c r="E897" s="133" t="s">
        <v>131</v>
      </c>
      <c r="F897" s="148" t="s">
        <v>497</v>
      </c>
      <c r="G897" s="134"/>
    </row>
    <row r="898" spans="1:7" customFormat="1" ht="12" customHeight="1">
      <c r="A898" s="132" t="s">
        <v>414</v>
      </c>
      <c r="B898" s="133" t="s">
        <v>123</v>
      </c>
      <c r="C898" s="133">
        <v>142</v>
      </c>
      <c r="D898" s="174">
        <v>245</v>
      </c>
      <c r="E898" s="133" t="s">
        <v>131</v>
      </c>
      <c r="F898" s="148" t="s">
        <v>497</v>
      </c>
      <c r="G898" s="134"/>
    </row>
    <row r="899" spans="1:7" customFormat="1" ht="12" customHeight="1">
      <c r="A899" s="132" t="s">
        <v>409</v>
      </c>
      <c r="B899" s="133" t="s">
        <v>123</v>
      </c>
      <c r="C899" s="133">
        <v>143</v>
      </c>
      <c r="D899" s="174">
        <v>321</v>
      </c>
      <c r="E899" s="133" t="s">
        <v>131</v>
      </c>
      <c r="F899" s="148" t="s">
        <v>497</v>
      </c>
      <c r="G899" s="134"/>
    </row>
    <row r="900" spans="1:7" customFormat="1" ht="12" customHeight="1">
      <c r="A900" s="132" t="s">
        <v>405</v>
      </c>
      <c r="B900" s="133" t="s">
        <v>123</v>
      </c>
      <c r="C900" s="133">
        <v>144</v>
      </c>
      <c r="D900" s="174">
        <v>351</v>
      </c>
      <c r="E900" s="133" t="s">
        <v>131</v>
      </c>
      <c r="F900" s="148" t="s">
        <v>497</v>
      </c>
      <c r="G900" s="134"/>
    </row>
    <row r="901" spans="1:7" customFormat="1" ht="12" customHeight="1">
      <c r="A901" s="132" t="s">
        <v>41</v>
      </c>
      <c r="B901" s="133" t="s">
        <v>123</v>
      </c>
      <c r="C901" s="133">
        <v>145</v>
      </c>
      <c r="D901" s="174">
        <v>675</v>
      </c>
      <c r="E901" s="133" t="s">
        <v>131</v>
      </c>
      <c r="F901" s="148" t="s">
        <v>497</v>
      </c>
      <c r="G901" s="134"/>
    </row>
    <row r="902" spans="1:7" customFormat="1" ht="12" customHeight="1">
      <c r="A902" s="135" t="s">
        <v>526</v>
      </c>
      <c r="B902" s="133" t="s">
        <v>123</v>
      </c>
      <c r="C902" s="133">
        <v>146</v>
      </c>
      <c r="D902" s="174">
        <v>372</v>
      </c>
      <c r="E902" s="133" t="s">
        <v>131</v>
      </c>
      <c r="F902" s="148" t="s">
        <v>497</v>
      </c>
      <c r="G902" s="134"/>
    </row>
    <row r="903" spans="1:7" customFormat="1" ht="12" customHeight="1">
      <c r="A903" s="132" t="s">
        <v>441</v>
      </c>
      <c r="B903" s="133" t="s">
        <v>123</v>
      </c>
      <c r="C903" s="133">
        <v>147</v>
      </c>
      <c r="D903" s="174">
        <v>295</v>
      </c>
      <c r="E903" s="133" t="s">
        <v>132</v>
      </c>
      <c r="F903" s="148" t="s">
        <v>497</v>
      </c>
      <c r="G903" s="134"/>
    </row>
    <row r="904" spans="1:7" customFormat="1" ht="12" customHeight="1">
      <c r="A904" s="132" t="s">
        <v>411</v>
      </c>
      <c r="B904" s="133" t="s">
        <v>123</v>
      </c>
      <c r="C904" s="133">
        <v>148</v>
      </c>
      <c r="D904" s="174">
        <v>570</v>
      </c>
      <c r="E904" s="133" t="s">
        <v>132</v>
      </c>
      <c r="F904" s="148" t="s">
        <v>497</v>
      </c>
      <c r="G904" s="134"/>
    </row>
    <row r="905" spans="1:7" customFormat="1" ht="12" customHeight="1">
      <c r="A905" s="132" t="s">
        <v>441</v>
      </c>
      <c r="B905" s="133" t="s">
        <v>123</v>
      </c>
      <c r="C905" s="133">
        <v>149</v>
      </c>
      <c r="D905" s="174">
        <v>585</v>
      </c>
      <c r="E905" s="133" t="s">
        <v>132</v>
      </c>
      <c r="F905" s="148" t="s">
        <v>9</v>
      </c>
      <c r="G905" s="134"/>
    </row>
    <row r="906" spans="1:7" customFormat="1" ht="12" customHeight="1">
      <c r="A906" s="132" t="s">
        <v>403</v>
      </c>
      <c r="B906" s="133" t="s">
        <v>123</v>
      </c>
      <c r="C906" s="133">
        <v>151</v>
      </c>
      <c r="D906" s="174">
        <v>294</v>
      </c>
      <c r="E906" s="133" t="s">
        <v>132</v>
      </c>
      <c r="F906" s="148" t="s">
        <v>497</v>
      </c>
      <c r="G906" s="134"/>
    </row>
    <row r="907" spans="1:7" customFormat="1" ht="12" customHeight="1">
      <c r="A907" s="132" t="s">
        <v>55</v>
      </c>
      <c r="B907" s="133" t="s">
        <v>123</v>
      </c>
      <c r="C907" s="133">
        <v>152</v>
      </c>
      <c r="D907" s="174">
        <v>468</v>
      </c>
      <c r="E907" s="133" t="s">
        <v>132</v>
      </c>
      <c r="F907" s="148" t="s">
        <v>497</v>
      </c>
      <c r="G907" s="134"/>
    </row>
    <row r="908" spans="1:7" customFormat="1" ht="12" customHeight="1">
      <c r="A908" s="132" t="s">
        <v>55</v>
      </c>
      <c r="B908" s="133" t="s">
        <v>123</v>
      </c>
      <c r="C908" s="133">
        <v>153</v>
      </c>
      <c r="D908" s="174">
        <v>245</v>
      </c>
      <c r="E908" s="133" t="s">
        <v>132</v>
      </c>
      <c r="F908" s="148" t="s">
        <v>497</v>
      </c>
      <c r="G908" s="134"/>
    </row>
    <row r="909" spans="1:7" customFormat="1" ht="12" customHeight="1">
      <c r="A909" s="132" t="s">
        <v>133</v>
      </c>
      <c r="B909" s="133" t="s">
        <v>123</v>
      </c>
      <c r="C909" s="133">
        <v>154</v>
      </c>
      <c r="D909" s="174">
        <v>352</v>
      </c>
      <c r="E909" s="133" t="s">
        <v>132</v>
      </c>
      <c r="F909" s="148" t="s">
        <v>497</v>
      </c>
      <c r="G909" s="134"/>
    </row>
    <row r="910" spans="1:7" customFormat="1" ht="12" customHeight="1">
      <c r="A910" s="132" t="s">
        <v>520</v>
      </c>
      <c r="B910" s="133" t="s">
        <v>123</v>
      </c>
      <c r="C910" s="133">
        <v>155</v>
      </c>
      <c r="D910" s="174">
        <v>227</v>
      </c>
      <c r="E910" s="133" t="s">
        <v>132</v>
      </c>
      <c r="F910" s="148" t="s">
        <v>497</v>
      </c>
      <c r="G910" s="134"/>
    </row>
    <row r="911" spans="1:7" customFormat="1" ht="12" customHeight="1">
      <c r="A911" s="132" t="s">
        <v>503</v>
      </c>
      <c r="B911" s="133" t="s">
        <v>123</v>
      </c>
      <c r="C911" s="133">
        <v>156</v>
      </c>
      <c r="D911" s="174">
        <v>153</v>
      </c>
      <c r="E911" s="133" t="s">
        <v>132</v>
      </c>
      <c r="F911" s="148" t="s">
        <v>497</v>
      </c>
      <c r="G911" s="134"/>
    </row>
    <row r="912" spans="1:7" customFormat="1" ht="12" customHeight="1">
      <c r="A912" s="132" t="s">
        <v>41</v>
      </c>
      <c r="B912" s="133" t="s">
        <v>123</v>
      </c>
      <c r="C912" s="133">
        <v>157</v>
      </c>
      <c r="D912" s="174">
        <v>146</v>
      </c>
      <c r="E912" s="133" t="s">
        <v>132</v>
      </c>
      <c r="F912" s="148" t="s">
        <v>497</v>
      </c>
      <c r="G912" s="134"/>
    </row>
    <row r="913" spans="1:7" customFormat="1" ht="12" customHeight="1">
      <c r="A913" s="132" t="s">
        <v>503</v>
      </c>
      <c r="B913" s="133" t="s">
        <v>123</v>
      </c>
      <c r="C913" s="133">
        <v>158</v>
      </c>
      <c r="D913" s="174">
        <v>202</v>
      </c>
      <c r="E913" s="133" t="s">
        <v>132</v>
      </c>
      <c r="F913" s="148" t="s">
        <v>497</v>
      </c>
      <c r="G913" s="134"/>
    </row>
    <row r="914" spans="1:7" customFormat="1" ht="12" customHeight="1">
      <c r="A914" s="132" t="s">
        <v>501</v>
      </c>
      <c r="B914" s="133" t="s">
        <v>123</v>
      </c>
      <c r="C914" s="133">
        <v>159</v>
      </c>
      <c r="D914" s="174">
        <v>145</v>
      </c>
      <c r="E914" s="133" t="s">
        <v>132</v>
      </c>
      <c r="F914" s="148" t="s">
        <v>497</v>
      </c>
      <c r="G914" s="134"/>
    </row>
    <row r="915" spans="1:7" customFormat="1" ht="12" customHeight="1">
      <c r="A915" s="132" t="s">
        <v>510</v>
      </c>
      <c r="B915" s="133" t="s">
        <v>123</v>
      </c>
      <c r="C915" s="133">
        <v>160</v>
      </c>
      <c r="D915" s="174">
        <v>452</v>
      </c>
      <c r="E915" s="133" t="s">
        <v>132</v>
      </c>
      <c r="F915" s="148" t="s">
        <v>497</v>
      </c>
      <c r="G915" s="134"/>
    </row>
    <row r="916" spans="1:7" customFormat="1" ht="12" customHeight="1">
      <c r="A916" s="132" t="s">
        <v>41</v>
      </c>
      <c r="B916" s="133" t="s">
        <v>123</v>
      </c>
      <c r="C916" s="133">
        <v>161</v>
      </c>
      <c r="D916" s="174">
        <v>123</v>
      </c>
      <c r="E916" s="133" t="s">
        <v>132</v>
      </c>
      <c r="F916" s="148" t="s">
        <v>497</v>
      </c>
      <c r="G916" s="134"/>
    </row>
    <row r="917" spans="1:7" customFormat="1" ht="12" customHeight="1">
      <c r="A917" s="132" t="s">
        <v>41</v>
      </c>
      <c r="B917" s="133" t="s">
        <v>123</v>
      </c>
      <c r="C917" s="133">
        <v>162</v>
      </c>
      <c r="D917" s="174">
        <v>232</v>
      </c>
      <c r="E917" s="133" t="s">
        <v>132</v>
      </c>
      <c r="F917" s="148" t="s">
        <v>497</v>
      </c>
      <c r="G917" s="134"/>
    </row>
    <row r="918" spans="1:7" customFormat="1" ht="12" customHeight="1">
      <c r="A918" s="132" t="s">
        <v>514</v>
      </c>
      <c r="B918" s="133" t="s">
        <v>123</v>
      </c>
      <c r="C918" s="133">
        <v>163</v>
      </c>
      <c r="D918" s="174">
        <v>280</v>
      </c>
      <c r="E918" s="133" t="s">
        <v>132</v>
      </c>
      <c r="F918" s="148" t="s">
        <v>497</v>
      </c>
      <c r="G918" s="134"/>
    </row>
    <row r="919" spans="1:7" customFormat="1" ht="12" customHeight="1">
      <c r="A919" s="132" t="s">
        <v>41</v>
      </c>
      <c r="B919" s="133" t="s">
        <v>123</v>
      </c>
      <c r="C919" s="133">
        <v>164</v>
      </c>
      <c r="D919" s="174">
        <v>204</v>
      </c>
      <c r="E919" s="133" t="s">
        <v>132</v>
      </c>
      <c r="F919" s="148" t="s">
        <v>497</v>
      </c>
      <c r="G919" s="134"/>
    </row>
    <row r="920" spans="1:7" customFormat="1" ht="12" customHeight="1">
      <c r="A920" s="132" t="s">
        <v>41</v>
      </c>
      <c r="B920" s="133" t="s">
        <v>123</v>
      </c>
      <c r="C920" s="133">
        <v>165</v>
      </c>
      <c r="D920" s="174">
        <v>356</v>
      </c>
      <c r="E920" s="133" t="s">
        <v>132</v>
      </c>
      <c r="F920" s="148" t="s">
        <v>497</v>
      </c>
      <c r="G920" s="134"/>
    </row>
    <row r="921" spans="1:7" customFormat="1" ht="12" customHeight="1">
      <c r="A921" s="132" t="s">
        <v>505</v>
      </c>
      <c r="B921" s="133" t="s">
        <v>123</v>
      </c>
      <c r="C921" s="133">
        <v>166</v>
      </c>
      <c r="D921" s="174">
        <v>1795</v>
      </c>
      <c r="E921" s="133" t="s">
        <v>132</v>
      </c>
      <c r="F921" s="148" t="s">
        <v>497</v>
      </c>
      <c r="G921" s="134"/>
    </row>
    <row r="922" spans="1:7" customFormat="1" ht="12" customHeight="1">
      <c r="A922" s="132" t="s">
        <v>134</v>
      </c>
      <c r="B922" s="133" t="s">
        <v>123</v>
      </c>
      <c r="C922" s="133">
        <v>167</v>
      </c>
      <c r="D922" s="174">
        <v>277</v>
      </c>
      <c r="E922" s="133" t="s">
        <v>132</v>
      </c>
      <c r="F922" s="148" t="s">
        <v>9</v>
      </c>
      <c r="G922" s="134" t="s">
        <v>96</v>
      </c>
    </row>
    <row r="923" spans="1:7" customFormat="1" ht="12" customHeight="1">
      <c r="A923" s="132" t="s">
        <v>404</v>
      </c>
      <c r="B923" s="133" t="s">
        <v>123</v>
      </c>
      <c r="C923" s="133">
        <v>168</v>
      </c>
      <c r="D923" s="174">
        <v>210</v>
      </c>
      <c r="E923" s="133" t="s">
        <v>132</v>
      </c>
      <c r="F923" s="148" t="s">
        <v>497</v>
      </c>
      <c r="G923" s="134"/>
    </row>
    <row r="924" spans="1:7" customFormat="1" ht="12" customHeight="1">
      <c r="A924" s="132" t="s">
        <v>41</v>
      </c>
      <c r="B924" s="133" t="s">
        <v>123</v>
      </c>
      <c r="C924" s="133">
        <v>169</v>
      </c>
      <c r="D924" s="174">
        <v>146</v>
      </c>
      <c r="E924" s="133" t="s">
        <v>132</v>
      </c>
      <c r="F924" s="148" t="s">
        <v>497</v>
      </c>
      <c r="G924" s="134"/>
    </row>
    <row r="925" spans="1:7" customFormat="1" ht="12" customHeight="1">
      <c r="A925" s="132" t="s">
        <v>458</v>
      </c>
      <c r="B925" s="133" t="s">
        <v>123</v>
      </c>
      <c r="C925" s="133">
        <v>170</v>
      </c>
      <c r="D925" s="174">
        <v>247</v>
      </c>
      <c r="E925" s="133" t="s">
        <v>132</v>
      </c>
      <c r="F925" s="148" t="s">
        <v>497</v>
      </c>
      <c r="G925" s="134"/>
    </row>
    <row r="926" spans="1:7" customFormat="1" ht="12" customHeight="1">
      <c r="A926" s="132" t="s">
        <v>41</v>
      </c>
      <c r="B926" s="133" t="s">
        <v>123</v>
      </c>
      <c r="C926" s="133">
        <v>171</v>
      </c>
      <c r="D926" s="174">
        <v>520</v>
      </c>
      <c r="E926" s="133" t="s">
        <v>132</v>
      </c>
      <c r="F926" s="148" t="s">
        <v>497</v>
      </c>
      <c r="G926" s="134"/>
    </row>
    <row r="927" spans="1:7" customFormat="1" ht="12" customHeight="1">
      <c r="A927" s="132" t="s">
        <v>430</v>
      </c>
      <c r="B927" s="133" t="s">
        <v>123</v>
      </c>
      <c r="C927" s="133">
        <v>172</v>
      </c>
      <c r="D927" s="174">
        <v>245</v>
      </c>
      <c r="E927" s="133" t="s">
        <v>135</v>
      </c>
      <c r="F927" s="148" t="s">
        <v>497</v>
      </c>
      <c r="G927" s="134"/>
    </row>
    <row r="928" spans="1:7" customFormat="1" ht="12" customHeight="1">
      <c r="A928" s="132" t="s">
        <v>405</v>
      </c>
      <c r="B928" s="133" t="s">
        <v>123</v>
      </c>
      <c r="C928" s="133">
        <v>173</v>
      </c>
      <c r="D928" s="174">
        <v>145</v>
      </c>
      <c r="E928" s="133" t="s">
        <v>135</v>
      </c>
      <c r="F928" s="148" t="s">
        <v>497</v>
      </c>
      <c r="G928" s="134"/>
    </row>
    <row r="929" spans="1:7" customFormat="1" ht="12" customHeight="1">
      <c r="A929" s="132" t="s">
        <v>53</v>
      </c>
      <c r="B929" s="133" t="s">
        <v>123</v>
      </c>
      <c r="C929" s="133">
        <v>174</v>
      </c>
      <c r="D929" s="174">
        <v>166</v>
      </c>
      <c r="E929" s="133" t="s">
        <v>135</v>
      </c>
      <c r="F929" s="148" t="s">
        <v>497</v>
      </c>
      <c r="G929" s="134"/>
    </row>
    <row r="930" spans="1:7" customFormat="1" ht="12" customHeight="1">
      <c r="A930" s="132" t="s">
        <v>426</v>
      </c>
      <c r="B930" s="133" t="s">
        <v>123</v>
      </c>
      <c r="C930" s="133">
        <v>175</v>
      </c>
      <c r="D930" s="174">
        <v>173</v>
      </c>
      <c r="E930" s="133" t="s">
        <v>135</v>
      </c>
      <c r="F930" s="148" t="s">
        <v>497</v>
      </c>
      <c r="G930" s="134"/>
    </row>
    <row r="931" spans="1:7" customFormat="1" ht="12" customHeight="1">
      <c r="A931" s="132" t="s">
        <v>416</v>
      </c>
      <c r="B931" s="133" t="s">
        <v>123</v>
      </c>
      <c r="C931" s="133">
        <v>176</v>
      </c>
      <c r="D931" s="174">
        <v>458</v>
      </c>
      <c r="E931" s="133" t="s">
        <v>135</v>
      </c>
      <c r="F931" s="148" t="s">
        <v>497</v>
      </c>
      <c r="G931" s="134"/>
    </row>
    <row r="932" spans="1:7" customFormat="1" ht="12" customHeight="1">
      <c r="A932" s="132" t="s">
        <v>41</v>
      </c>
      <c r="B932" s="133" t="s">
        <v>123</v>
      </c>
      <c r="C932" s="133">
        <v>177</v>
      </c>
      <c r="D932" s="174">
        <v>343</v>
      </c>
      <c r="E932" s="133" t="s">
        <v>135</v>
      </c>
      <c r="F932" s="148" t="s">
        <v>497</v>
      </c>
      <c r="G932" s="134"/>
    </row>
    <row r="933" spans="1:7" customFormat="1" ht="12" customHeight="1">
      <c r="A933" s="132" t="s">
        <v>440</v>
      </c>
      <c r="B933" s="133" t="s">
        <v>123</v>
      </c>
      <c r="C933" s="133">
        <v>178</v>
      </c>
      <c r="D933" s="174">
        <v>570</v>
      </c>
      <c r="E933" s="133" t="s">
        <v>135</v>
      </c>
      <c r="F933" s="148" t="s">
        <v>497</v>
      </c>
      <c r="G933" s="134"/>
    </row>
    <row r="934" spans="1:7" customFormat="1" ht="12" customHeight="1">
      <c r="A934" s="107" t="s">
        <v>540</v>
      </c>
      <c r="B934" s="133" t="s">
        <v>123</v>
      </c>
      <c r="C934" s="133">
        <v>179</v>
      </c>
      <c r="D934" s="174">
        <v>182</v>
      </c>
      <c r="E934" s="133" t="s">
        <v>135</v>
      </c>
      <c r="F934" s="148" t="s">
        <v>497</v>
      </c>
      <c r="G934" s="134"/>
    </row>
    <row r="935" spans="1:7" customFormat="1" ht="12" customHeight="1">
      <c r="A935" s="132" t="s">
        <v>460</v>
      </c>
      <c r="B935" s="133" t="s">
        <v>123</v>
      </c>
      <c r="C935" s="133">
        <v>180</v>
      </c>
      <c r="D935" s="174">
        <v>760</v>
      </c>
      <c r="E935" s="133" t="s">
        <v>135</v>
      </c>
      <c r="F935" s="148" t="s">
        <v>497</v>
      </c>
      <c r="G935" s="134"/>
    </row>
    <row r="936" spans="1:7" customFormat="1" ht="12" customHeight="1">
      <c r="A936" s="132" t="s">
        <v>34</v>
      </c>
      <c r="B936" s="133" t="s">
        <v>123</v>
      </c>
      <c r="C936" s="133">
        <v>181</v>
      </c>
      <c r="D936" s="174">
        <v>157</v>
      </c>
      <c r="E936" s="133" t="s">
        <v>135</v>
      </c>
      <c r="F936" s="148" t="s">
        <v>497</v>
      </c>
      <c r="G936" s="134"/>
    </row>
    <row r="937" spans="1:7" customFormat="1" ht="12" customHeight="1">
      <c r="A937" s="132" t="s">
        <v>510</v>
      </c>
      <c r="B937" s="133" t="s">
        <v>123</v>
      </c>
      <c r="C937" s="133">
        <v>182</v>
      </c>
      <c r="D937" s="174">
        <v>310</v>
      </c>
      <c r="E937" s="133" t="s">
        <v>135</v>
      </c>
      <c r="F937" s="148" t="s">
        <v>497</v>
      </c>
      <c r="G937" s="134"/>
    </row>
    <row r="938" spans="1:7" customFormat="1" ht="12" customHeight="1">
      <c r="A938" s="132" t="s">
        <v>41</v>
      </c>
      <c r="B938" s="133" t="s">
        <v>123</v>
      </c>
      <c r="C938" s="133">
        <v>183</v>
      </c>
      <c r="D938" s="174">
        <v>141</v>
      </c>
      <c r="E938" s="133" t="s">
        <v>135</v>
      </c>
      <c r="F938" s="148" t="s">
        <v>497</v>
      </c>
      <c r="G938" s="134"/>
    </row>
    <row r="939" spans="1:7" customFormat="1" ht="12" customHeight="1">
      <c r="A939" s="132" t="s">
        <v>457</v>
      </c>
      <c r="B939" s="133" t="s">
        <v>123</v>
      </c>
      <c r="C939" s="133">
        <v>184</v>
      </c>
      <c r="D939" s="174">
        <v>193</v>
      </c>
      <c r="E939" s="133" t="s">
        <v>135</v>
      </c>
      <c r="F939" s="148" t="s">
        <v>497</v>
      </c>
      <c r="G939" s="134"/>
    </row>
    <row r="940" spans="1:7" customFormat="1" ht="12" customHeight="1">
      <c r="A940" s="132" t="s">
        <v>411</v>
      </c>
      <c r="B940" s="133" t="s">
        <v>123</v>
      </c>
      <c r="C940" s="133">
        <v>185</v>
      </c>
      <c r="D940" s="174">
        <v>392</v>
      </c>
      <c r="E940" s="133" t="s">
        <v>135</v>
      </c>
      <c r="F940" s="148" t="s">
        <v>497</v>
      </c>
      <c r="G940" s="134"/>
    </row>
    <row r="941" spans="1:7" customFormat="1" ht="12" customHeight="1">
      <c r="A941" s="132" t="s">
        <v>18</v>
      </c>
      <c r="B941" s="133" t="s">
        <v>123</v>
      </c>
      <c r="C941" s="133">
        <v>186</v>
      </c>
      <c r="D941" s="174">
        <v>305</v>
      </c>
      <c r="E941" s="133" t="s">
        <v>135</v>
      </c>
      <c r="F941" s="148" t="s">
        <v>497</v>
      </c>
      <c r="G941" s="134"/>
    </row>
    <row r="942" spans="1:7" customFormat="1" ht="12" customHeight="1">
      <c r="A942" s="132" t="s">
        <v>414</v>
      </c>
      <c r="B942" s="133" t="s">
        <v>123</v>
      </c>
      <c r="C942" s="133">
        <v>187</v>
      </c>
      <c r="D942" s="174">
        <v>192</v>
      </c>
      <c r="E942" s="133" t="s">
        <v>135</v>
      </c>
      <c r="F942" s="148" t="s">
        <v>497</v>
      </c>
      <c r="G942" s="134"/>
    </row>
    <row r="943" spans="1:7" customFormat="1" ht="12" customHeight="1">
      <c r="A943" s="132" t="s">
        <v>414</v>
      </c>
      <c r="B943" s="133" t="s">
        <v>123</v>
      </c>
      <c r="C943" s="133">
        <v>188</v>
      </c>
      <c r="D943" s="174">
        <v>438</v>
      </c>
      <c r="E943" s="133" t="s">
        <v>135</v>
      </c>
      <c r="F943" s="148" t="s">
        <v>497</v>
      </c>
      <c r="G943" s="134"/>
    </row>
    <row r="944" spans="1:7" customFormat="1" ht="12" customHeight="1">
      <c r="A944" s="132" t="s">
        <v>34</v>
      </c>
      <c r="B944" s="133" t="s">
        <v>123</v>
      </c>
      <c r="C944" s="133">
        <v>189</v>
      </c>
      <c r="D944" s="174">
        <v>342</v>
      </c>
      <c r="E944" s="133" t="s">
        <v>135</v>
      </c>
      <c r="F944" s="148" t="s">
        <v>497</v>
      </c>
      <c r="G944" s="134"/>
    </row>
    <row r="945" spans="1:7" customFormat="1" ht="12" customHeight="1">
      <c r="A945" s="132" t="s">
        <v>405</v>
      </c>
      <c r="B945" s="133" t="s">
        <v>123</v>
      </c>
      <c r="C945" s="133">
        <v>190</v>
      </c>
      <c r="D945" s="174">
        <v>370</v>
      </c>
      <c r="E945" s="133" t="s">
        <v>135</v>
      </c>
      <c r="F945" s="148" t="s">
        <v>497</v>
      </c>
      <c r="G945" s="134"/>
    </row>
    <row r="946" spans="1:7" customFormat="1" ht="12" customHeight="1">
      <c r="A946" s="132" t="s">
        <v>405</v>
      </c>
      <c r="B946" s="133" t="s">
        <v>123</v>
      </c>
      <c r="C946" s="133">
        <v>191</v>
      </c>
      <c r="D946" s="174">
        <v>288</v>
      </c>
      <c r="E946" s="133" t="s">
        <v>135</v>
      </c>
      <c r="F946" s="148" t="s">
        <v>497</v>
      </c>
      <c r="G946" s="134"/>
    </row>
    <row r="947" spans="1:7" customFormat="1" ht="12" customHeight="1">
      <c r="A947" s="132" t="s">
        <v>41</v>
      </c>
      <c r="B947" s="133" t="s">
        <v>123</v>
      </c>
      <c r="C947" s="133">
        <v>192</v>
      </c>
      <c r="D947" s="174">
        <v>330</v>
      </c>
      <c r="E947" s="133" t="s">
        <v>135</v>
      </c>
      <c r="F947" s="148" t="s">
        <v>497</v>
      </c>
      <c r="G947" s="134"/>
    </row>
    <row r="948" spans="1:7" customFormat="1" ht="12" customHeight="1">
      <c r="A948" s="132" t="s">
        <v>503</v>
      </c>
      <c r="B948" s="133" t="s">
        <v>123</v>
      </c>
      <c r="C948" s="133">
        <v>193</v>
      </c>
      <c r="D948" s="174">
        <v>400</v>
      </c>
      <c r="E948" s="133" t="s">
        <v>135</v>
      </c>
      <c r="F948" s="148" t="s">
        <v>497</v>
      </c>
      <c r="G948" s="134"/>
    </row>
    <row r="949" spans="1:7" customFormat="1" ht="12" customHeight="1">
      <c r="A949" s="132" t="s">
        <v>491</v>
      </c>
      <c r="B949" s="133" t="s">
        <v>123</v>
      </c>
      <c r="C949" s="133">
        <v>194</v>
      </c>
      <c r="D949" s="174">
        <v>299</v>
      </c>
      <c r="E949" s="133" t="s">
        <v>135</v>
      </c>
      <c r="F949" s="148" t="s">
        <v>497</v>
      </c>
      <c r="G949" s="134"/>
    </row>
    <row r="950" spans="1:7" customFormat="1" ht="12" customHeight="1">
      <c r="A950" s="132" t="s">
        <v>41</v>
      </c>
      <c r="B950" s="133" t="s">
        <v>123</v>
      </c>
      <c r="C950" s="133">
        <v>195</v>
      </c>
      <c r="D950" s="174">
        <v>152</v>
      </c>
      <c r="E950" s="133" t="s">
        <v>135</v>
      </c>
      <c r="F950" s="148" t="s">
        <v>497</v>
      </c>
      <c r="G950" s="134"/>
    </row>
    <row r="951" spans="1:7" customFormat="1" ht="12" customHeight="1">
      <c r="A951" s="135" t="s">
        <v>490</v>
      </c>
      <c r="B951" s="133" t="s">
        <v>123</v>
      </c>
      <c r="C951" s="133">
        <v>196</v>
      </c>
      <c r="D951" s="174">
        <v>1038</v>
      </c>
      <c r="E951" s="133" t="s">
        <v>135</v>
      </c>
      <c r="F951" s="148" t="s">
        <v>497</v>
      </c>
      <c r="G951" s="134"/>
    </row>
    <row r="952" spans="1:7" customFormat="1" ht="12" customHeight="1">
      <c r="A952" s="132" t="s">
        <v>418</v>
      </c>
      <c r="B952" s="133" t="s">
        <v>123</v>
      </c>
      <c r="C952" s="133">
        <v>197</v>
      </c>
      <c r="D952" s="174">
        <v>1176</v>
      </c>
      <c r="E952" s="133" t="s">
        <v>135</v>
      </c>
      <c r="F952" s="148" t="s">
        <v>497</v>
      </c>
      <c r="G952" s="134"/>
    </row>
    <row r="953" spans="1:7" customFormat="1" ht="12" customHeight="1">
      <c r="A953" s="135" t="s">
        <v>490</v>
      </c>
      <c r="B953" s="133" t="s">
        <v>123</v>
      </c>
      <c r="C953" s="133">
        <v>198</v>
      </c>
      <c r="D953" s="174">
        <v>273</v>
      </c>
      <c r="E953" s="133" t="s">
        <v>135</v>
      </c>
      <c r="F953" s="148" t="s">
        <v>497</v>
      </c>
      <c r="G953" s="134"/>
    </row>
    <row r="954" spans="1:7" customFormat="1" ht="12" customHeight="1">
      <c r="A954" s="132" t="s">
        <v>41</v>
      </c>
      <c r="B954" s="133" t="s">
        <v>123</v>
      </c>
      <c r="C954" s="133">
        <v>199</v>
      </c>
      <c r="D954" s="174">
        <v>256</v>
      </c>
      <c r="E954" s="133" t="s">
        <v>135</v>
      </c>
      <c r="F954" s="148" t="s">
        <v>497</v>
      </c>
      <c r="G954" s="134"/>
    </row>
    <row r="955" spans="1:7" customFormat="1" ht="12" customHeight="1">
      <c r="A955" s="107" t="s">
        <v>540</v>
      </c>
      <c r="B955" s="133" t="s">
        <v>123</v>
      </c>
      <c r="C955" s="133">
        <v>200</v>
      </c>
      <c r="D955" s="174">
        <v>218</v>
      </c>
      <c r="E955" s="133" t="s">
        <v>135</v>
      </c>
      <c r="F955" s="148" t="s">
        <v>497</v>
      </c>
      <c r="G955" s="134"/>
    </row>
    <row r="956" spans="1:7" customFormat="1" ht="12" customHeight="1">
      <c r="A956" s="132" t="s">
        <v>41</v>
      </c>
      <c r="B956" s="133" t="s">
        <v>123</v>
      </c>
      <c r="C956" s="133">
        <v>201</v>
      </c>
      <c r="D956" s="174">
        <v>265</v>
      </c>
      <c r="E956" s="133" t="s">
        <v>135</v>
      </c>
      <c r="F956" s="148" t="s">
        <v>497</v>
      </c>
      <c r="G956" s="134"/>
    </row>
    <row r="957" spans="1:7" customFormat="1" ht="12" customHeight="1">
      <c r="A957" s="132" t="s">
        <v>505</v>
      </c>
      <c r="B957" s="133" t="s">
        <v>123</v>
      </c>
      <c r="C957" s="133">
        <v>202</v>
      </c>
      <c r="D957" s="174">
        <v>518</v>
      </c>
      <c r="E957" s="133" t="s">
        <v>135</v>
      </c>
      <c r="F957" s="148" t="s">
        <v>497</v>
      </c>
      <c r="G957" s="134"/>
    </row>
    <row r="958" spans="1:7" customFormat="1" ht="12" customHeight="1">
      <c r="A958" s="132" t="s">
        <v>441</v>
      </c>
      <c r="B958" s="133" t="s">
        <v>123</v>
      </c>
      <c r="C958" s="133">
        <v>203</v>
      </c>
      <c r="D958" s="174">
        <v>323</v>
      </c>
      <c r="E958" s="133" t="s">
        <v>135</v>
      </c>
      <c r="F958" s="148" t="s">
        <v>497</v>
      </c>
      <c r="G958" s="134"/>
    </row>
    <row r="959" spans="1:7" customFormat="1" ht="12" customHeight="1">
      <c r="A959" s="132" t="s">
        <v>519</v>
      </c>
      <c r="B959" s="133" t="s">
        <v>123</v>
      </c>
      <c r="C959" s="133">
        <v>204</v>
      </c>
      <c r="D959" s="174">
        <v>595</v>
      </c>
      <c r="E959" s="133" t="s">
        <v>135</v>
      </c>
      <c r="F959" s="148" t="s">
        <v>9</v>
      </c>
      <c r="G959" s="134"/>
    </row>
    <row r="960" spans="1:7" customFormat="1" ht="12" customHeight="1">
      <c r="A960" s="132" t="s">
        <v>440</v>
      </c>
      <c r="B960" s="133" t="s">
        <v>123</v>
      </c>
      <c r="C960" s="133">
        <v>205</v>
      </c>
      <c r="D960" s="174">
        <v>232</v>
      </c>
      <c r="E960" s="133" t="s">
        <v>135</v>
      </c>
      <c r="F960" s="148" t="s">
        <v>9</v>
      </c>
      <c r="G960" s="134"/>
    </row>
    <row r="961" spans="1:7" customFormat="1" ht="12" customHeight="1">
      <c r="A961" s="132" t="s">
        <v>430</v>
      </c>
      <c r="B961" s="133" t="s">
        <v>123</v>
      </c>
      <c r="C961" s="133">
        <v>206</v>
      </c>
      <c r="D961" s="174">
        <v>200</v>
      </c>
      <c r="E961" s="133" t="s">
        <v>135</v>
      </c>
      <c r="F961" s="148" t="s">
        <v>9</v>
      </c>
      <c r="G961" s="134"/>
    </row>
    <row r="962" spans="1:7" customFormat="1" ht="12" customHeight="1">
      <c r="A962" s="132" t="s">
        <v>441</v>
      </c>
      <c r="B962" s="133" t="s">
        <v>123</v>
      </c>
      <c r="C962" s="133">
        <v>207</v>
      </c>
      <c r="D962" s="174">
        <v>219</v>
      </c>
      <c r="E962" s="133" t="s">
        <v>135</v>
      </c>
      <c r="F962" s="148" t="s">
        <v>497</v>
      </c>
      <c r="G962" s="134"/>
    </row>
    <row r="963" spans="1:7" customFormat="1" ht="12" customHeight="1">
      <c r="A963" s="132" t="s">
        <v>407</v>
      </c>
      <c r="B963" s="133" t="s">
        <v>123</v>
      </c>
      <c r="C963" s="133">
        <v>208</v>
      </c>
      <c r="D963" s="174">
        <v>215</v>
      </c>
      <c r="E963" s="133" t="s">
        <v>135</v>
      </c>
      <c r="F963" s="148" t="s">
        <v>497</v>
      </c>
      <c r="G963" s="134"/>
    </row>
    <row r="964" spans="1:7" customFormat="1" ht="12" customHeight="1">
      <c r="A964" s="132" t="s">
        <v>509</v>
      </c>
      <c r="B964" s="133" t="s">
        <v>123</v>
      </c>
      <c r="C964" s="133">
        <v>209</v>
      </c>
      <c r="D964" s="174">
        <v>244</v>
      </c>
      <c r="E964" s="133" t="s">
        <v>135</v>
      </c>
      <c r="F964" s="148" t="s">
        <v>497</v>
      </c>
      <c r="G964" s="134"/>
    </row>
    <row r="965" spans="1:7" customFormat="1" ht="12" customHeight="1">
      <c r="A965" s="132" t="s">
        <v>524</v>
      </c>
      <c r="B965" s="133" t="s">
        <v>123</v>
      </c>
      <c r="C965" s="133">
        <v>210</v>
      </c>
      <c r="D965" s="174">
        <v>173</v>
      </c>
      <c r="E965" s="133" t="s">
        <v>135</v>
      </c>
      <c r="F965" s="148" t="s">
        <v>497</v>
      </c>
      <c r="G965" s="134"/>
    </row>
    <row r="966" spans="1:7" customFormat="1" ht="12" customHeight="1">
      <c r="A966" s="132" t="s">
        <v>404</v>
      </c>
      <c r="B966" s="133" t="s">
        <v>123</v>
      </c>
      <c r="C966" s="133">
        <v>211</v>
      </c>
      <c r="D966" s="174">
        <v>218</v>
      </c>
      <c r="E966" s="133" t="s">
        <v>135</v>
      </c>
      <c r="F966" s="148" t="s">
        <v>497</v>
      </c>
      <c r="G966" s="134"/>
    </row>
    <row r="967" spans="1:7" customFormat="1" ht="12" customHeight="1">
      <c r="A967" s="132" t="s">
        <v>411</v>
      </c>
      <c r="B967" s="133" t="s">
        <v>123</v>
      </c>
      <c r="C967" s="133">
        <v>212</v>
      </c>
      <c r="D967" s="174">
        <v>441</v>
      </c>
      <c r="E967" s="133" t="s">
        <v>135</v>
      </c>
      <c r="F967" s="148" t="s">
        <v>497</v>
      </c>
      <c r="G967" s="134"/>
    </row>
    <row r="968" spans="1:7" customFormat="1" ht="12" customHeight="1">
      <c r="A968" s="132" t="s">
        <v>430</v>
      </c>
      <c r="B968" s="133" t="s">
        <v>123</v>
      </c>
      <c r="C968" s="133">
        <v>213</v>
      </c>
      <c r="D968" s="174">
        <v>465</v>
      </c>
      <c r="E968" s="133" t="s">
        <v>135</v>
      </c>
      <c r="F968" s="148" t="s">
        <v>497</v>
      </c>
      <c r="G968" s="134"/>
    </row>
    <row r="969" spans="1:7" customFormat="1" ht="12" customHeight="1">
      <c r="A969" s="132" t="s">
        <v>50</v>
      </c>
      <c r="B969" s="133" t="s">
        <v>123</v>
      </c>
      <c r="C969" s="133">
        <v>214</v>
      </c>
      <c r="D969" s="174">
        <v>230</v>
      </c>
      <c r="E969" s="133" t="s">
        <v>135</v>
      </c>
      <c r="F969" s="148" t="s">
        <v>497</v>
      </c>
      <c r="G969" s="134"/>
    </row>
    <row r="970" spans="1:7" customFormat="1" ht="12" customHeight="1">
      <c r="A970" s="132" t="s">
        <v>41</v>
      </c>
      <c r="B970" s="133" t="s">
        <v>123</v>
      </c>
      <c r="C970" s="133">
        <v>215</v>
      </c>
      <c r="D970" s="174">
        <v>295</v>
      </c>
      <c r="E970" s="133" t="s">
        <v>135</v>
      </c>
      <c r="F970" s="148" t="s">
        <v>497</v>
      </c>
      <c r="G970" s="134"/>
    </row>
    <row r="971" spans="1:7" customFormat="1" ht="12" customHeight="1">
      <c r="A971" s="132" t="s">
        <v>119</v>
      </c>
      <c r="B971" s="133" t="s">
        <v>123</v>
      </c>
      <c r="C971" s="133">
        <v>216</v>
      </c>
      <c r="D971" s="174">
        <v>295</v>
      </c>
      <c r="E971" s="133" t="s">
        <v>135</v>
      </c>
      <c r="F971" s="148" t="s">
        <v>497</v>
      </c>
      <c r="G971" s="134"/>
    </row>
    <row r="972" spans="1:7" customFormat="1" ht="12" customHeight="1">
      <c r="A972" s="132" t="s">
        <v>440</v>
      </c>
      <c r="B972" s="133" t="s">
        <v>123</v>
      </c>
      <c r="C972" s="133">
        <v>217</v>
      </c>
      <c r="D972" s="174">
        <v>520</v>
      </c>
      <c r="E972" s="133" t="s">
        <v>135</v>
      </c>
      <c r="F972" s="148" t="s">
        <v>497</v>
      </c>
      <c r="G972" s="134"/>
    </row>
    <row r="973" spans="1:7" customFormat="1" ht="12" customHeight="1">
      <c r="A973" s="132" t="s">
        <v>50</v>
      </c>
      <c r="B973" s="133" t="s">
        <v>123</v>
      </c>
      <c r="C973" s="133">
        <v>218</v>
      </c>
      <c r="D973" s="174">
        <v>400</v>
      </c>
      <c r="E973" s="133" t="s">
        <v>135</v>
      </c>
      <c r="F973" s="148" t="s">
        <v>9</v>
      </c>
      <c r="G973" s="134"/>
    </row>
    <row r="974" spans="1:7" customFormat="1" ht="12" customHeight="1">
      <c r="A974" s="132" t="s">
        <v>505</v>
      </c>
      <c r="B974" s="133" t="s">
        <v>123</v>
      </c>
      <c r="C974" s="133">
        <v>219</v>
      </c>
      <c r="D974" s="174">
        <v>222</v>
      </c>
      <c r="E974" s="133" t="s">
        <v>135</v>
      </c>
      <c r="F974" s="148" t="s">
        <v>9</v>
      </c>
      <c r="G974" s="134"/>
    </row>
    <row r="975" spans="1:7" customFormat="1" ht="12" customHeight="1">
      <c r="A975" s="132" t="s">
        <v>411</v>
      </c>
      <c r="B975" s="133" t="s">
        <v>123</v>
      </c>
      <c r="C975" s="133">
        <v>220</v>
      </c>
      <c r="D975" s="174">
        <v>200</v>
      </c>
      <c r="E975" s="133" t="s">
        <v>135</v>
      </c>
      <c r="F975" s="148" t="s">
        <v>9</v>
      </c>
      <c r="G975" s="134"/>
    </row>
    <row r="976" spans="1:7" customFormat="1" ht="12" customHeight="1">
      <c r="A976" s="132" t="s">
        <v>34</v>
      </c>
      <c r="B976" s="133" t="s">
        <v>123</v>
      </c>
      <c r="C976" s="133">
        <v>221</v>
      </c>
      <c r="D976" s="174">
        <v>632</v>
      </c>
      <c r="E976" s="133" t="s">
        <v>135</v>
      </c>
      <c r="F976" s="148" t="s">
        <v>9</v>
      </c>
      <c r="G976" s="134"/>
    </row>
    <row r="977" spans="1:7" customFormat="1" ht="12" customHeight="1">
      <c r="A977" s="132" t="s">
        <v>510</v>
      </c>
      <c r="B977" s="133" t="s">
        <v>123</v>
      </c>
      <c r="C977" s="133">
        <v>222</v>
      </c>
      <c r="D977" s="174">
        <v>214</v>
      </c>
      <c r="E977" s="133" t="s">
        <v>135</v>
      </c>
      <c r="F977" s="148" t="s">
        <v>497</v>
      </c>
      <c r="G977" s="134"/>
    </row>
    <row r="978" spans="1:7" customFormat="1" ht="12" customHeight="1">
      <c r="A978" s="132" t="s">
        <v>34</v>
      </c>
      <c r="B978" s="133" t="s">
        <v>123</v>
      </c>
      <c r="C978" s="133">
        <v>223</v>
      </c>
      <c r="D978" s="174">
        <v>812</v>
      </c>
      <c r="E978" s="133" t="s">
        <v>135</v>
      </c>
      <c r="F978" s="148" t="s">
        <v>497</v>
      </c>
      <c r="G978" s="134"/>
    </row>
    <row r="979" spans="1:7" customFormat="1" ht="12" customHeight="1">
      <c r="A979" s="132" t="s">
        <v>430</v>
      </c>
      <c r="B979" s="133" t="s">
        <v>123</v>
      </c>
      <c r="C979" s="133">
        <v>224</v>
      </c>
      <c r="D979" s="174">
        <v>167</v>
      </c>
      <c r="E979" s="133" t="s">
        <v>135</v>
      </c>
      <c r="F979" s="148" t="s">
        <v>497</v>
      </c>
      <c r="G979" s="134"/>
    </row>
    <row r="980" spans="1:7" customFormat="1" ht="12" customHeight="1">
      <c r="A980" s="132" t="s">
        <v>520</v>
      </c>
      <c r="B980" s="133" t="s">
        <v>123</v>
      </c>
      <c r="C980" s="133">
        <v>225</v>
      </c>
      <c r="D980" s="174">
        <v>168</v>
      </c>
      <c r="E980" s="133" t="s">
        <v>135</v>
      </c>
      <c r="F980" s="148" t="s">
        <v>497</v>
      </c>
      <c r="G980" s="134"/>
    </row>
    <row r="981" spans="1:7" customFormat="1" ht="12" customHeight="1">
      <c r="A981" s="135" t="s">
        <v>406</v>
      </c>
      <c r="B981" s="133" t="s">
        <v>123</v>
      </c>
      <c r="C981" s="133">
        <v>226</v>
      </c>
      <c r="D981" s="174">
        <v>660</v>
      </c>
      <c r="E981" s="133" t="s">
        <v>135</v>
      </c>
      <c r="F981" s="148" t="s">
        <v>497</v>
      </c>
      <c r="G981" s="134"/>
    </row>
    <row r="982" spans="1:7" customFormat="1" ht="12" customHeight="1">
      <c r="A982" s="135" t="s">
        <v>406</v>
      </c>
      <c r="B982" s="133" t="s">
        <v>123</v>
      </c>
      <c r="C982" s="133">
        <v>227</v>
      </c>
      <c r="D982" s="174">
        <v>630</v>
      </c>
      <c r="E982" s="133" t="s">
        <v>135</v>
      </c>
      <c r="F982" s="148" t="s">
        <v>497</v>
      </c>
      <c r="G982" s="134"/>
    </row>
    <row r="983" spans="1:7" customFormat="1" ht="12" customHeight="1">
      <c r="A983" s="135" t="s">
        <v>406</v>
      </c>
      <c r="B983" s="133" t="s">
        <v>123</v>
      </c>
      <c r="C983" s="133">
        <v>228</v>
      </c>
      <c r="D983" s="174">
        <v>525</v>
      </c>
      <c r="E983" s="133" t="s">
        <v>135</v>
      </c>
      <c r="F983" s="148" t="s">
        <v>497</v>
      </c>
      <c r="G983" s="134"/>
    </row>
    <row r="984" spans="1:7" customFormat="1" ht="12" customHeight="1">
      <c r="A984" s="132" t="s">
        <v>523</v>
      </c>
      <c r="B984" s="133" t="s">
        <v>123</v>
      </c>
      <c r="C984" s="133">
        <v>229</v>
      </c>
      <c r="D984" s="174">
        <v>357</v>
      </c>
      <c r="E984" s="133" t="s">
        <v>135</v>
      </c>
      <c r="F984" s="148" t="s">
        <v>497</v>
      </c>
      <c r="G984" s="134"/>
    </row>
    <row r="985" spans="1:7" customFormat="1" ht="12" customHeight="1">
      <c r="A985" s="132" t="s">
        <v>407</v>
      </c>
      <c r="B985" s="133" t="s">
        <v>123</v>
      </c>
      <c r="C985" s="133">
        <v>230</v>
      </c>
      <c r="D985" s="174">
        <v>661</v>
      </c>
      <c r="E985" s="133" t="s">
        <v>135</v>
      </c>
      <c r="F985" s="148" t="s">
        <v>497</v>
      </c>
      <c r="G985" s="134"/>
    </row>
    <row r="986" spans="1:7" customFormat="1" ht="12" customHeight="1">
      <c r="A986" s="132" t="s">
        <v>505</v>
      </c>
      <c r="B986" s="133" t="s">
        <v>123</v>
      </c>
      <c r="C986" s="133">
        <v>231</v>
      </c>
      <c r="D986" s="174">
        <v>395</v>
      </c>
      <c r="E986" s="133" t="s">
        <v>135</v>
      </c>
      <c r="F986" s="148" t="s">
        <v>497</v>
      </c>
      <c r="G986" s="134"/>
    </row>
    <row r="987" spans="1:7" customFormat="1" ht="12" customHeight="1">
      <c r="A987" s="132" t="s">
        <v>519</v>
      </c>
      <c r="B987" s="133" t="s">
        <v>123</v>
      </c>
      <c r="C987" s="133">
        <v>232</v>
      </c>
      <c r="D987" s="174">
        <v>128</v>
      </c>
      <c r="E987" s="133" t="s">
        <v>135</v>
      </c>
      <c r="F987" s="148" t="s">
        <v>497</v>
      </c>
      <c r="G987" s="134"/>
    </row>
    <row r="988" spans="1:7" customFormat="1" ht="12" customHeight="1">
      <c r="A988" s="132" t="s">
        <v>435</v>
      </c>
      <c r="B988" s="133" t="s">
        <v>123</v>
      </c>
      <c r="C988" s="133">
        <v>233</v>
      </c>
      <c r="D988" s="174">
        <v>273</v>
      </c>
      <c r="E988" s="133" t="s">
        <v>135</v>
      </c>
      <c r="F988" s="148" t="s">
        <v>497</v>
      </c>
      <c r="G988" s="134"/>
    </row>
    <row r="989" spans="1:7" customFormat="1" ht="12" customHeight="1">
      <c r="A989" s="132" t="s">
        <v>119</v>
      </c>
      <c r="B989" s="133" t="s">
        <v>123</v>
      </c>
      <c r="C989" s="133">
        <v>234</v>
      </c>
      <c r="D989" s="174">
        <v>260</v>
      </c>
      <c r="E989" s="133" t="s">
        <v>135</v>
      </c>
      <c r="F989" s="148" t="s">
        <v>497</v>
      </c>
      <c r="G989" s="134"/>
    </row>
    <row r="990" spans="1:7" customFormat="1" ht="12" customHeight="1">
      <c r="A990" s="132" t="s">
        <v>45</v>
      </c>
      <c r="B990" s="133" t="s">
        <v>123</v>
      </c>
      <c r="C990" s="133">
        <v>235</v>
      </c>
      <c r="D990" s="174">
        <v>780</v>
      </c>
      <c r="E990" s="133" t="s">
        <v>135</v>
      </c>
      <c r="F990" s="148" t="s">
        <v>497</v>
      </c>
      <c r="G990" s="134"/>
    </row>
    <row r="991" spans="1:7" customFormat="1" ht="12" customHeight="1">
      <c r="A991" s="132" t="s">
        <v>407</v>
      </c>
      <c r="B991" s="133" t="s">
        <v>123</v>
      </c>
      <c r="C991" s="133">
        <v>236</v>
      </c>
      <c r="D991" s="174">
        <v>156</v>
      </c>
      <c r="E991" s="133" t="s">
        <v>135</v>
      </c>
      <c r="F991" s="148" t="s">
        <v>497</v>
      </c>
      <c r="G991" s="134"/>
    </row>
    <row r="992" spans="1:7" customFormat="1" ht="12" customHeight="1">
      <c r="A992" s="132" t="s">
        <v>414</v>
      </c>
      <c r="B992" s="133" t="s">
        <v>123</v>
      </c>
      <c r="C992" s="133">
        <v>237</v>
      </c>
      <c r="D992" s="174">
        <v>257</v>
      </c>
      <c r="E992" s="133" t="s">
        <v>135</v>
      </c>
      <c r="F992" s="148" t="s">
        <v>497</v>
      </c>
      <c r="G992" s="134"/>
    </row>
    <row r="993" spans="1:7" customFormat="1" ht="12" customHeight="1">
      <c r="A993" s="132" t="s">
        <v>403</v>
      </c>
      <c r="B993" s="133" t="s">
        <v>123</v>
      </c>
      <c r="C993" s="133">
        <v>238</v>
      </c>
      <c r="D993" s="174">
        <v>265</v>
      </c>
      <c r="E993" s="133" t="s">
        <v>135</v>
      </c>
      <c r="F993" s="148" t="s">
        <v>497</v>
      </c>
      <c r="G993" s="134"/>
    </row>
    <row r="994" spans="1:7" customFormat="1" ht="12" customHeight="1">
      <c r="A994" s="132" t="s">
        <v>509</v>
      </c>
      <c r="B994" s="133" t="s">
        <v>123</v>
      </c>
      <c r="C994" s="133">
        <v>239</v>
      </c>
      <c r="D994" s="174">
        <v>172</v>
      </c>
      <c r="E994" s="133" t="s">
        <v>135</v>
      </c>
      <c r="F994" s="148" t="s">
        <v>497</v>
      </c>
      <c r="G994" s="134"/>
    </row>
    <row r="995" spans="1:7" customFormat="1" ht="12" customHeight="1">
      <c r="A995" s="132" t="s">
        <v>430</v>
      </c>
      <c r="B995" s="133" t="s">
        <v>123</v>
      </c>
      <c r="C995" s="133">
        <v>240</v>
      </c>
      <c r="D995" s="174">
        <v>202</v>
      </c>
      <c r="E995" s="133" t="s">
        <v>135</v>
      </c>
      <c r="F995" s="148" t="s">
        <v>497</v>
      </c>
      <c r="G995" s="134"/>
    </row>
    <row r="996" spans="1:7" customFormat="1" ht="12" customHeight="1">
      <c r="A996" s="132" t="s">
        <v>37</v>
      </c>
      <c r="B996" s="133" t="s">
        <v>123</v>
      </c>
      <c r="C996" s="133">
        <v>241</v>
      </c>
      <c r="D996" s="174">
        <v>106</v>
      </c>
      <c r="E996" s="133" t="s">
        <v>135</v>
      </c>
      <c r="F996" s="148" t="s">
        <v>497</v>
      </c>
      <c r="G996" s="134"/>
    </row>
    <row r="997" spans="1:7" customFormat="1" ht="12" customHeight="1">
      <c r="A997" s="132" t="s">
        <v>50</v>
      </c>
      <c r="B997" s="133" t="s">
        <v>123</v>
      </c>
      <c r="C997" s="133">
        <v>242</v>
      </c>
      <c r="D997" s="174">
        <v>300</v>
      </c>
      <c r="E997" s="133" t="s">
        <v>135</v>
      </c>
      <c r="F997" s="148" t="s">
        <v>497</v>
      </c>
      <c r="G997" s="134"/>
    </row>
    <row r="998" spans="1:7" customFormat="1" ht="12" customHeight="1">
      <c r="A998" s="132" t="s">
        <v>483</v>
      </c>
      <c r="B998" s="133" t="s">
        <v>123</v>
      </c>
      <c r="C998" s="133">
        <v>243</v>
      </c>
      <c r="D998" s="174">
        <v>129</v>
      </c>
      <c r="E998" s="133" t="s">
        <v>135</v>
      </c>
      <c r="F998" s="148" t="s">
        <v>497</v>
      </c>
      <c r="G998" s="134"/>
    </row>
    <row r="999" spans="1:7" customFormat="1" ht="12" customHeight="1">
      <c r="A999" s="132" t="s">
        <v>436</v>
      </c>
      <c r="B999" s="133" t="s">
        <v>123</v>
      </c>
      <c r="C999" s="133">
        <v>244</v>
      </c>
      <c r="D999" s="174">
        <v>290</v>
      </c>
      <c r="E999" s="133" t="s">
        <v>135</v>
      </c>
      <c r="F999" s="148" t="s">
        <v>497</v>
      </c>
      <c r="G999" s="134"/>
    </row>
    <row r="1000" spans="1:7" customFormat="1" ht="12" customHeight="1">
      <c r="A1000" s="132" t="s">
        <v>483</v>
      </c>
      <c r="B1000" s="133" t="s">
        <v>123</v>
      </c>
      <c r="C1000" s="133">
        <v>245</v>
      </c>
      <c r="D1000" s="174">
        <v>135</v>
      </c>
      <c r="E1000" s="133" t="s">
        <v>135</v>
      </c>
      <c r="F1000" s="148" t="s">
        <v>497</v>
      </c>
      <c r="G1000" s="134"/>
    </row>
    <row r="1001" spans="1:7" customFormat="1" ht="12" customHeight="1">
      <c r="A1001" s="132" t="s">
        <v>514</v>
      </c>
      <c r="B1001" s="133" t="s">
        <v>123</v>
      </c>
      <c r="C1001" s="133">
        <v>246</v>
      </c>
      <c r="D1001" s="174">
        <v>1093</v>
      </c>
      <c r="E1001" s="133" t="s">
        <v>135</v>
      </c>
      <c r="F1001" s="148" t="s">
        <v>497</v>
      </c>
      <c r="G1001" s="134"/>
    </row>
    <row r="1002" spans="1:7" customFormat="1" ht="12" customHeight="1">
      <c r="A1002" s="132" t="s">
        <v>45</v>
      </c>
      <c r="B1002" s="133" t="s">
        <v>123</v>
      </c>
      <c r="C1002" s="133">
        <v>247</v>
      </c>
      <c r="D1002" s="174">
        <v>302</v>
      </c>
      <c r="E1002" s="133" t="s">
        <v>135</v>
      </c>
      <c r="F1002" s="148" t="s">
        <v>497</v>
      </c>
      <c r="G1002" s="134"/>
    </row>
    <row r="1003" spans="1:7" customFormat="1" ht="12" customHeight="1">
      <c r="A1003" s="132" t="s">
        <v>491</v>
      </c>
      <c r="B1003" s="133" t="s">
        <v>123</v>
      </c>
      <c r="C1003" s="133">
        <v>248</v>
      </c>
      <c r="D1003" s="174">
        <v>200</v>
      </c>
      <c r="E1003" s="133" t="s">
        <v>135</v>
      </c>
      <c r="F1003" s="148" t="s">
        <v>497</v>
      </c>
      <c r="G1003" s="134"/>
    </row>
    <row r="1004" spans="1:7" customFormat="1" ht="12" customHeight="1">
      <c r="A1004" s="132" t="s">
        <v>51</v>
      </c>
      <c r="B1004" s="133" t="s">
        <v>123</v>
      </c>
      <c r="C1004" s="133">
        <v>249</v>
      </c>
      <c r="D1004" s="174">
        <v>97</v>
      </c>
      <c r="E1004" s="133" t="s">
        <v>135</v>
      </c>
      <c r="F1004" s="148" t="s">
        <v>497</v>
      </c>
      <c r="G1004" s="134"/>
    </row>
    <row r="1005" spans="1:7" customFormat="1" ht="12" customHeight="1">
      <c r="A1005" s="132" t="s">
        <v>41</v>
      </c>
      <c r="B1005" s="133" t="s">
        <v>123</v>
      </c>
      <c r="C1005" s="133">
        <v>250</v>
      </c>
      <c r="D1005" s="174">
        <v>174</v>
      </c>
      <c r="E1005" s="133" t="s">
        <v>135</v>
      </c>
      <c r="F1005" s="148" t="s">
        <v>497</v>
      </c>
      <c r="G1005" s="134"/>
    </row>
    <row r="1006" spans="1:7" customFormat="1" ht="12" customHeight="1">
      <c r="A1006" s="132" t="s">
        <v>119</v>
      </c>
      <c r="B1006" s="133" t="s">
        <v>123</v>
      </c>
      <c r="C1006" s="133">
        <v>251</v>
      </c>
      <c r="D1006" s="174">
        <v>425</v>
      </c>
      <c r="E1006" s="133" t="s">
        <v>135</v>
      </c>
      <c r="F1006" s="148" t="s">
        <v>497</v>
      </c>
      <c r="G1006" s="134"/>
    </row>
    <row r="1007" spans="1:7" customFormat="1" ht="12" customHeight="1">
      <c r="A1007" s="135" t="s">
        <v>490</v>
      </c>
      <c r="B1007" s="133" t="s">
        <v>123</v>
      </c>
      <c r="C1007" s="133">
        <v>252</v>
      </c>
      <c r="D1007" s="174">
        <v>355</v>
      </c>
      <c r="E1007" s="133" t="s">
        <v>135</v>
      </c>
      <c r="F1007" s="148" t="s">
        <v>497</v>
      </c>
      <c r="G1007" s="134"/>
    </row>
    <row r="1008" spans="1:7" customFormat="1" ht="12" customHeight="1">
      <c r="A1008" s="132" t="s">
        <v>55</v>
      </c>
      <c r="B1008" s="133" t="s">
        <v>123</v>
      </c>
      <c r="C1008" s="133">
        <v>253</v>
      </c>
      <c r="D1008" s="174">
        <v>254</v>
      </c>
      <c r="E1008" s="133" t="s">
        <v>135</v>
      </c>
      <c r="F1008" s="148" t="s">
        <v>497</v>
      </c>
      <c r="G1008" s="134"/>
    </row>
    <row r="1009" spans="1:7" customFormat="1" ht="12" customHeight="1">
      <c r="A1009" s="132" t="s">
        <v>41</v>
      </c>
      <c r="B1009" s="133" t="s">
        <v>123</v>
      </c>
      <c r="C1009" s="133">
        <v>254</v>
      </c>
      <c r="D1009" s="174">
        <v>423</v>
      </c>
      <c r="E1009" s="133" t="s">
        <v>135</v>
      </c>
      <c r="F1009" s="148" t="s">
        <v>9</v>
      </c>
      <c r="G1009" s="134"/>
    </row>
    <row r="1010" spans="1:7" customFormat="1" ht="12" customHeight="1">
      <c r="A1010" s="132" t="s">
        <v>30</v>
      </c>
      <c r="B1010" s="133" t="s">
        <v>123</v>
      </c>
      <c r="C1010" s="133">
        <v>255</v>
      </c>
      <c r="D1010" s="174">
        <v>378</v>
      </c>
      <c r="E1010" s="133" t="s">
        <v>135</v>
      </c>
      <c r="F1010" s="148" t="s">
        <v>9</v>
      </c>
      <c r="G1010" s="134"/>
    </row>
    <row r="1011" spans="1:7" customFormat="1" ht="12" customHeight="1">
      <c r="A1011" s="132" t="s">
        <v>41</v>
      </c>
      <c r="B1011" s="133" t="s">
        <v>123</v>
      </c>
      <c r="C1011" s="133">
        <v>256</v>
      </c>
      <c r="D1011" s="174">
        <v>175</v>
      </c>
      <c r="E1011" s="133" t="s">
        <v>135</v>
      </c>
      <c r="F1011" s="148" t="s">
        <v>9</v>
      </c>
      <c r="G1011" s="134"/>
    </row>
    <row r="1012" spans="1:7" customFormat="1" ht="12" customHeight="1">
      <c r="A1012" s="132" t="s">
        <v>34</v>
      </c>
      <c r="B1012" s="133" t="s">
        <v>123</v>
      </c>
      <c r="C1012" s="133">
        <v>257</v>
      </c>
      <c r="D1012" s="174">
        <v>295</v>
      </c>
      <c r="E1012" s="133" t="s">
        <v>135</v>
      </c>
      <c r="F1012" s="148" t="s">
        <v>9</v>
      </c>
      <c r="G1012" s="134"/>
    </row>
    <row r="1013" spans="1:7" customFormat="1" ht="12" customHeight="1">
      <c r="A1013" s="132" t="s">
        <v>505</v>
      </c>
      <c r="B1013" s="133" t="s">
        <v>123</v>
      </c>
      <c r="C1013" s="133">
        <v>258</v>
      </c>
      <c r="D1013" s="174">
        <v>300</v>
      </c>
      <c r="E1013" s="133" t="s">
        <v>135</v>
      </c>
      <c r="F1013" s="148" t="s">
        <v>9</v>
      </c>
      <c r="G1013" s="134"/>
    </row>
    <row r="1014" spans="1:7" customFormat="1" ht="12" customHeight="1">
      <c r="A1014" s="132" t="s">
        <v>430</v>
      </c>
      <c r="B1014" s="133" t="s">
        <v>123</v>
      </c>
      <c r="C1014" s="133">
        <v>259</v>
      </c>
      <c r="D1014" s="174">
        <v>273</v>
      </c>
      <c r="E1014" s="133" t="s">
        <v>135</v>
      </c>
      <c r="F1014" s="148" t="s">
        <v>9</v>
      </c>
      <c r="G1014" s="134"/>
    </row>
    <row r="1015" spans="1:7" customFormat="1" ht="12" customHeight="1">
      <c r="A1015" s="132" t="s">
        <v>510</v>
      </c>
      <c r="B1015" s="133" t="s">
        <v>123</v>
      </c>
      <c r="C1015" s="133">
        <v>260</v>
      </c>
      <c r="D1015" s="174">
        <v>383</v>
      </c>
      <c r="E1015" s="133" t="s">
        <v>135</v>
      </c>
      <c r="F1015" s="148" t="s">
        <v>9</v>
      </c>
      <c r="G1015" s="134"/>
    </row>
    <row r="1016" spans="1:7" customFormat="1" ht="12" customHeight="1">
      <c r="A1016" s="132" t="s">
        <v>575</v>
      </c>
      <c r="B1016" s="133" t="s">
        <v>123</v>
      </c>
      <c r="C1016" s="133">
        <v>261</v>
      </c>
      <c r="D1016" s="174">
        <v>285</v>
      </c>
      <c r="E1016" s="133" t="s">
        <v>135</v>
      </c>
      <c r="F1016" s="148" t="s">
        <v>9</v>
      </c>
      <c r="G1016" s="134"/>
    </row>
    <row r="1017" spans="1:7" customFormat="1" ht="12" customHeight="1">
      <c r="A1017" s="132" t="s">
        <v>441</v>
      </c>
      <c r="B1017" s="133" t="s">
        <v>123</v>
      </c>
      <c r="C1017" s="133">
        <v>262</v>
      </c>
      <c r="D1017" s="174">
        <v>2247</v>
      </c>
      <c r="E1017" s="133" t="s">
        <v>135</v>
      </c>
      <c r="F1017" s="148" t="s">
        <v>9</v>
      </c>
      <c r="G1017" s="134"/>
    </row>
    <row r="1018" spans="1:7" customFormat="1" ht="12" customHeight="1">
      <c r="A1018" s="132" t="s">
        <v>511</v>
      </c>
      <c r="B1018" s="133" t="s">
        <v>123</v>
      </c>
      <c r="C1018" s="133">
        <v>263</v>
      </c>
      <c r="D1018" s="174">
        <v>891</v>
      </c>
      <c r="E1018" s="133" t="s">
        <v>135</v>
      </c>
      <c r="F1018" s="148" t="s">
        <v>9</v>
      </c>
      <c r="G1018" s="134"/>
    </row>
    <row r="1019" spans="1:7" customFormat="1" ht="12" customHeight="1">
      <c r="A1019" s="132" t="s">
        <v>404</v>
      </c>
      <c r="B1019" s="133" t="s">
        <v>123</v>
      </c>
      <c r="C1019" s="133">
        <v>264</v>
      </c>
      <c r="D1019" s="174">
        <v>303</v>
      </c>
      <c r="E1019" s="133" t="s">
        <v>135</v>
      </c>
      <c r="F1019" s="148" t="s">
        <v>9</v>
      </c>
      <c r="G1019" s="134"/>
    </row>
    <row r="1020" spans="1:7" customFormat="1" ht="12" customHeight="1">
      <c r="A1020" s="132" t="s">
        <v>547</v>
      </c>
      <c r="B1020" s="133" t="s">
        <v>123</v>
      </c>
      <c r="C1020" s="133">
        <v>265</v>
      </c>
      <c r="D1020" s="174">
        <v>305</v>
      </c>
      <c r="E1020" s="133" t="s">
        <v>135</v>
      </c>
      <c r="F1020" s="148" t="s">
        <v>497</v>
      </c>
      <c r="G1020" s="134"/>
    </row>
    <row r="1021" spans="1:7" customFormat="1" ht="12" customHeight="1">
      <c r="A1021" s="132" t="s">
        <v>413</v>
      </c>
      <c r="B1021" s="133" t="s">
        <v>123</v>
      </c>
      <c r="C1021" s="133">
        <v>266</v>
      </c>
      <c r="D1021" s="174">
        <v>235</v>
      </c>
      <c r="E1021" s="133" t="s">
        <v>135</v>
      </c>
      <c r="F1021" s="148" t="s">
        <v>497</v>
      </c>
      <c r="G1021" s="134"/>
    </row>
    <row r="1022" spans="1:7" customFormat="1" ht="12" customHeight="1">
      <c r="A1022" s="107" t="s">
        <v>540</v>
      </c>
      <c r="B1022" s="133" t="s">
        <v>123</v>
      </c>
      <c r="C1022" s="133">
        <v>267</v>
      </c>
      <c r="D1022" s="174">
        <v>150</v>
      </c>
      <c r="E1022" s="133" t="s">
        <v>135</v>
      </c>
      <c r="F1022" s="148" t="s">
        <v>9</v>
      </c>
      <c r="G1022" s="134"/>
    </row>
    <row r="1023" spans="1:7" customFormat="1" ht="12" customHeight="1">
      <c r="A1023" s="132" t="s">
        <v>435</v>
      </c>
      <c r="B1023" s="133" t="s">
        <v>123</v>
      </c>
      <c r="C1023" s="133">
        <v>268</v>
      </c>
      <c r="D1023" s="174">
        <v>240</v>
      </c>
      <c r="E1023" s="133" t="s">
        <v>135</v>
      </c>
      <c r="F1023" s="148" t="s">
        <v>9</v>
      </c>
      <c r="G1023" s="134"/>
    </row>
    <row r="1024" spans="1:7" customFormat="1" ht="12" customHeight="1">
      <c r="A1024" s="132" t="s">
        <v>55</v>
      </c>
      <c r="B1024" s="133" t="s">
        <v>123</v>
      </c>
      <c r="C1024" s="133">
        <v>269</v>
      </c>
      <c r="D1024" s="174">
        <v>296</v>
      </c>
      <c r="E1024" s="133" t="s">
        <v>135</v>
      </c>
      <c r="F1024" s="148" t="s">
        <v>497</v>
      </c>
      <c r="G1024" s="134"/>
    </row>
    <row r="1025" spans="1:7" customFormat="1" ht="12" customHeight="1">
      <c r="A1025" s="132" t="s">
        <v>480</v>
      </c>
      <c r="B1025" s="133" t="s">
        <v>123</v>
      </c>
      <c r="C1025" s="133">
        <v>270</v>
      </c>
      <c r="D1025" s="174">
        <v>398</v>
      </c>
      <c r="E1025" s="133" t="s">
        <v>135</v>
      </c>
      <c r="F1025" s="148" t="s">
        <v>497</v>
      </c>
      <c r="G1025" s="134"/>
    </row>
    <row r="1026" spans="1:7" customFormat="1" ht="12" customHeight="1">
      <c r="A1026" s="132" t="s">
        <v>430</v>
      </c>
      <c r="B1026" s="133" t="s">
        <v>123</v>
      </c>
      <c r="C1026" s="133">
        <v>271</v>
      </c>
      <c r="D1026" s="174">
        <v>238</v>
      </c>
      <c r="E1026" s="133" t="s">
        <v>135</v>
      </c>
      <c r="F1026" s="148" t="s">
        <v>497</v>
      </c>
      <c r="G1026" s="134"/>
    </row>
    <row r="1027" spans="1:7" customFormat="1" ht="12" customHeight="1">
      <c r="A1027" s="132" t="s">
        <v>459</v>
      </c>
      <c r="B1027" s="133" t="s">
        <v>123</v>
      </c>
      <c r="C1027" s="133">
        <v>272</v>
      </c>
      <c r="D1027" s="174">
        <v>515</v>
      </c>
      <c r="E1027" s="133" t="s">
        <v>135</v>
      </c>
      <c r="F1027" s="148" t="s">
        <v>497</v>
      </c>
      <c r="G1027" s="134"/>
    </row>
    <row r="1028" spans="1:7" customFormat="1" ht="12" customHeight="1">
      <c r="A1028" s="132" t="s">
        <v>404</v>
      </c>
      <c r="B1028" s="133" t="s">
        <v>123</v>
      </c>
      <c r="C1028" s="133">
        <v>273</v>
      </c>
      <c r="D1028" s="174">
        <v>196</v>
      </c>
      <c r="E1028" s="133" t="s">
        <v>135</v>
      </c>
      <c r="F1028" s="148" t="s">
        <v>497</v>
      </c>
      <c r="G1028" s="134"/>
    </row>
    <row r="1029" spans="1:7" customFormat="1" ht="12" customHeight="1">
      <c r="A1029" s="132" t="s">
        <v>440</v>
      </c>
      <c r="B1029" s="133" t="s">
        <v>123</v>
      </c>
      <c r="C1029" s="133">
        <v>274</v>
      </c>
      <c r="D1029" s="174">
        <v>485</v>
      </c>
      <c r="E1029" s="133" t="s">
        <v>135</v>
      </c>
      <c r="F1029" s="148" t="s">
        <v>497</v>
      </c>
      <c r="G1029" s="134"/>
    </row>
    <row r="1030" spans="1:7" customFormat="1" ht="12" customHeight="1">
      <c r="A1030" s="132" t="s">
        <v>414</v>
      </c>
      <c r="B1030" s="133" t="s">
        <v>123</v>
      </c>
      <c r="C1030" s="133">
        <v>275</v>
      </c>
      <c r="D1030" s="174">
        <v>104</v>
      </c>
      <c r="E1030" s="133" t="s">
        <v>135</v>
      </c>
      <c r="F1030" s="148" t="s">
        <v>497</v>
      </c>
      <c r="G1030" s="134"/>
    </row>
    <row r="1031" spans="1:7" customFormat="1" ht="12" customHeight="1">
      <c r="A1031" s="132" t="s">
        <v>503</v>
      </c>
      <c r="B1031" s="133" t="s">
        <v>123</v>
      </c>
      <c r="C1031" s="133">
        <v>276</v>
      </c>
      <c r="D1031" s="174">
        <v>228</v>
      </c>
      <c r="E1031" s="133" t="s">
        <v>135</v>
      </c>
      <c r="F1031" s="148" t="s">
        <v>497</v>
      </c>
      <c r="G1031" s="134"/>
    </row>
    <row r="1032" spans="1:7" customFormat="1" ht="12" customHeight="1">
      <c r="A1032" s="135" t="s">
        <v>433</v>
      </c>
      <c r="B1032" s="133" t="s">
        <v>123</v>
      </c>
      <c r="C1032" s="133">
        <v>277</v>
      </c>
      <c r="D1032" s="174">
        <v>248</v>
      </c>
      <c r="E1032" s="133" t="s">
        <v>135</v>
      </c>
      <c r="F1032" s="148" t="s">
        <v>497</v>
      </c>
      <c r="G1032" s="134"/>
    </row>
    <row r="1033" spans="1:7" customFormat="1" ht="12" customHeight="1">
      <c r="A1033" s="132" t="s">
        <v>519</v>
      </c>
      <c r="B1033" s="133" t="s">
        <v>123</v>
      </c>
      <c r="C1033" s="133">
        <v>278</v>
      </c>
      <c r="D1033" s="174">
        <v>385</v>
      </c>
      <c r="E1033" s="133" t="s">
        <v>135</v>
      </c>
      <c r="F1033" s="148" t="s">
        <v>497</v>
      </c>
      <c r="G1033" s="134"/>
    </row>
    <row r="1034" spans="1:7" customFormat="1" ht="12" customHeight="1">
      <c r="A1034" s="132" t="s">
        <v>109</v>
      </c>
      <c r="B1034" s="133" t="s">
        <v>123</v>
      </c>
      <c r="C1034" s="133">
        <v>279</v>
      </c>
      <c r="D1034" s="174">
        <v>412</v>
      </c>
      <c r="E1034" s="133" t="s">
        <v>135</v>
      </c>
      <c r="F1034" s="148" t="s">
        <v>497</v>
      </c>
      <c r="G1034" s="134"/>
    </row>
    <row r="1035" spans="1:7" customFormat="1" ht="12" customHeight="1">
      <c r="A1035" s="132" t="s">
        <v>430</v>
      </c>
      <c r="B1035" s="133" t="s">
        <v>123</v>
      </c>
      <c r="C1035" s="133">
        <v>280</v>
      </c>
      <c r="D1035" s="174">
        <v>365</v>
      </c>
      <c r="E1035" s="133" t="s">
        <v>135</v>
      </c>
      <c r="F1035" s="148" t="s">
        <v>497</v>
      </c>
      <c r="G1035" s="134"/>
    </row>
    <row r="1036" spans="1:7" customFormat="1" ht="12" customHeight="1">
      <c r="A1036" s="132" t="s">
        <v>413</v>
      </c>
      <c r="B1036" s="133" t="s">
        <v>123</v>
      </c>
      <c r="C1036" s="133">
        <v>281</v>
      </c>
      <c r="D1036" s="174">
        <v>211</v>
      </c>
      <c r="E1036" s="133" t="s">
        <v>135</v>
      </c>
      <c r="F1036" s="148" t="s">
        <v>497</v>
      </c>
      <c r="G1036" s="134"/>
    </row>
    <row r="1037" spans="1:7" customFormat="1" ht="12" customHeight="1">
      <c r="A1037" s="132" t="s">
        <v>524</v>
      </c>
      <c r="B1037" s="133" t="s">
        <v>123</v>
      </c>
      <c r="C1037" s="133">
        <v>282</v>
      </c>
      <c r="D1037" s="174">
        <v>328</v>
      </c>
      <c r="E1037" s="133" t="s">
        <v>135</v>
      </c>
      <c r="F1037" s="148" t="s">
        <v>497</v>
      </c>
      <c r="G1037" s="134"/>
    </row>
    <row r="1038" spans="1:7" customFormat="1" ht="12" customHeight="1">
      <c r="A1038" s="132" t="s">
        <v>74</v>
      </c>
      <c r="B1038" s="133" t="s">
        <v>123</v>
      </c>
      <c r="C1038" s="133">
        <v>283</v>
      </c>
      <c r="D1038" s="174">
        <v>222</v>
      </c>
      <c r="E1038" s="133" t="s">
        <v>135</v>
      </c>
      <c r="F1038" s="148" t="s">
        <v>497</v>
      </c>
      <c r="G1038" s="134"/>
    </row>
    <row r="1039" spans="1:7" customFormat="1" ht="12" customHeight="1">
      <c r="A1039" s="132" t="s">
        <v>53</v>
      </c>
      <c r="B1039" s="133" t="s">
        <v>123</v>
      </c>
      <c r="C1039" s="133">
        <v>284</v>
      </c>
      <c r="D1039" s="174">
        <v>192</v>
      </c>
      <c r="E1039" s="133" t="s">
        <v>135</v>
      </c>
      <c r="F1039" s="148" t="s">
        <v>497</v>
      </c>
      <c r="G1039" s="134"/>
    </row>
    <row r="1040" spans="1:7" customFormat="1" ht="12" customHeight="1">
      <c r="A1040" s="132" t="s">
        <v>404</v>
      </c>
      <c r="B1040" s="133" t="s">
        <v>123</v>
      </c>
      <c r="C1040" s="133">
        <v>285</v>
      </c>
      <c r="D1040" s="174">
        <v>495</v>
      </c>
      <c r="E1040" s="133" t="s">
        <v>135</v>
      </c>
      <c r="F1040" s="148" t="s">
        <v>497</v>
      </c>
      <c r="G1040" s="134"/>
    </row>
    <row r="1041" spans="1:7" customFormat="1" ht="12" customHeight="1">
      <c r="A1041" s="132" t="s">
        <v>414</v>
      </c>
      <c r="B1041" s="133" t="s">
        <v>123</v>
      </c>
      <c r="C1041" s="133">
        <v>286</v>
      </c>
      <c r="D1041" s="174">
        <v>471</v>
      </c>
      <c r="E1041" s="133" t="s">
        <v>135</v>
      </c>
      <c r="F1041" s="148" t="s">
        <v>497</v>
      </c>
      <c r="G1041" s="134"/>
    </row>
    <row r="1042" spans="1:7" customFormat="1" ht="12" customHeight="1">
      <c r="A1042" s="132" t="s">
        <v>510</v>
      </c>
      <c r="B1042" s="133" t="s">
        <v>123</v>
      </c>
      <c r="C1042" s="133">
        <v>287</v>
      </c>
      <c r="D1042" s="174">
        <v>393</v>
      </c>
      <c r="E1042" s="133" t="s">
        <v>135</v>
      </c>
      <c r="F1042" s="148" t="s">
        <v>497</v>
      </c>
      <c r="G1042" s="134"/>
    </row>
    <row r="1043" spans="1:7" customFormat="1" ht="12" customHeight="1">
      <c r="A1043" s="132" t="s">
        <v>405</v>
      </c>
      <c r="B1043" s="133" t="s">
        <v>123</v>
      </c>
      <c r="C1043" s="133">
        <v>288</v>
      </c>
      <c r="D1043" s="174">
        <v>102</v>
      </c>
      <c r="E1043" s="133" t="s">
        <v>135</v>
      </c>
      <c r="F1043" s="148" t="s">
        <v>497</v>
      </c>
      <c r="G1043" s="134"/>
    </row>
    <row r="1044" spans="1:7" customFormat="1" ht="12" customHeight="1">
      <c r="A1044" s="132" t="s">
        <v>74</v>
      </c>
      <c r="B1044" s="133" t="s">
        <v>123</v>
      </c>
      <c r="C1044" s="133">
        <v>289</v>
      </c>
      <c r="D1044" s="174">
        <v>205</v>
      </c>
      <c r="E1044" s="133" t="s">
        <v>135</v>
      </c>
      <c r="F1044" s="148" t="s">
        <v>497</v>
      </c>
      <c r="G1044" s="134"/>
    </row>
    <row r="1045" spans="1:7" customFormat="1" ht="12" customHeight="1">
      <c r="A1045" s="132" t="s">
        <v>430</v>
      </c>
      <c r="B1045" s="133" t="s">
        <v>123</v>
      </c>
      <c r="C1045" s="133">
        <v>290</v>
      </c>
      <c r="D1045" s="174">
        <v>416</v>
      </c>
      <c r="E1045" s="133" t="s">
        <v>135</v>
      </c>
      <c r="F1045" s="148" t="s">
        <v>497</v>
      </c>
      <c r="G1045" s="134"/>
    </row>
    <row r="1046" spans="1:7" customFormat="1" ht="12" customHeight="1">
      <c r="A1046" s="132" t="s">
        <v>420</v>
      </c>
      <c r="B1046" s="133" t="s">
        <v>123</v>
      </c>
      <c r="C1046" s="133">
        <v>291</v>
      </c>
      <c r="D1046" s="174">
        <v>211</v>
      </c>
      <c r="E1046" s="133" t="s">
        <v>135</v>
      </c>
      <c r="F1046" s="148" t="s">
        <v>497</v>
      </c>
      <c r="G1046" s="134"/>
    </row>
    <row r="1047" spans="1:7" customFormat="1" ht="12" customHeight="1">
      <c r="A1047" s="135" t="s">
        <v>433</v>
      </c>
      <c r="B1047" s="133" t="s">
        <v>123</v>
      </c>
      <c r="C1047" s="133">
        <v>292</v>
      </c>
      <c r="D1047" s="174">
        <v>675</v>
      </c>
      <c r="E1047" s="133" t="s">
        <v>135</v>
      </c>
      <c r="F1047" s="148" t="s">
        <v>497</v>
      </c>
      <c r="G1047" s="134"/>
    </row>
    <row r="1048" spans="1:7" customFormat="1" ht="12" customHeight="1">
      <c r="A1048" s="132" t="s">
        <v>51</v>
      </c>
      <c r="B1048" s="133" t="s">
        <v>123</v>
      </c>
      <c r="C1048" s="133">
        <v>293</v>
      </c>
      <c r="D1048" s="174">
        <v>92</v>
      </c>
      <c r="E1048" s="133" t="s">
        <v>135</v>
      </c>
      <c r="F1048" s="148" t="s">
        <v>497</v>
      </c>
      <c r="G1048" s="134"/>
    </row>
    <row r="1049" spans="1:7" customFormat="1" ht="12" customHeight="1">
      <c r="A1049" s="132" t="s">
        <v>524</v>
      </c>
      <c r="B1049" s="133" t="s">
        <v>123</v>
      </c>
      <c r="C1049" s="133">
        <v>294</v>
      </c>
      <c r="D1049" s="174">
        <v>321</v>
      </c>
      <c r="E1049" s="133" t="s">
        <v>135</v>
      </c>
      <c r="F1049" s="148" t="s">
        <v>497</v>
      </c>
      <c r="G1049" s="134"/>
    </row>
    <row r="1050" spans="1:7" customFormat="1" ht="12" customHeight="1">
      <c r="A1050" s="132" t="s">
        <v>51</v>
      </c>
      <c r="B1050" s="133" t="s">
        <v>123</v>
      </c>
      <c r="C1050" s="133">
        <v>295</v>
      </c>
      <c r="D1050" s="174">
        <v>268</v>
      </c>
      <c r="E1050" s="133" t="s">
        <v>135</v>
      </c>
      <c r="F1050" s="148" t="s">
        <v>497</v>
      </c>
      <c r="G1050" s="134"/>
    </row>
    <row r="1051" spans="1:7" customFormat="1" ht="12" customHeight="1">
      <c r="A1051" s="135" t="s">
        <v>433</v>
      </c>
      <c r="B1051" s="133" t="s">
        <v>123</v>
      </c>
      <c r="C1051" s="133">
        <v>296</v>
      </c>
      <c r="D1051" s="174">
        <v>300</v>
      </c>
      <c r="E1051" s="133" t="s">
        <v>135</v>
      </c>
      <c r="F1051" s="148" t="s">
        <v>497</v>
      </c>
      <c r="G1051" s="134"/>
    </row>
    <row r="1052" spans="1:7" customFormat="1" ht="12" customHeight="1">
      <c r="A1052" s="132" t="s">
        <v>41</v>
      </c>
      <c r="B1052" s="133" t="s">
        <v>123</v>
      </c>
      <c r="C1052" s="133">
        <v>297</v>
      </c>
      <c r="D1052" s="174">
        <v>422</v>
      </c>
      <c r="E1052" s="133" t="s">
        <v>135</v>
      </c>
      <c r="F1052" s="148" t="s">
        <v>497</v>
      </c>
      <c r="G1052" s="134"/>
    </row>
    <row r="1053" spans="1:7" customFormat="1" ht="12" customHeight="1">
      <c r="A1053" s="135" t="s">
        <v>433</v>
      </c>
      <c r="B1053" s="133" t="s">
        <v>123</v>
      </c>
      <c r="C1053" s="133">
        <v>298</v>
      </c>
      <c r="D1053" s="174">
        <v>150</v>
      </c>
      <c r="E1053" s="133" t="s">
        <v>135</v>
      </c>
      <c r="F1053" s="148" t="s">
        <v>497</v>
      </c>
      <c r="G1053" s="134"/>
    </row>
    <row r="1054" spans="1:7" customFormat="1" ht="12" customHeight="1">
      <c r="A1054" s="135" t="s">
        <v>433</v>
      </c>
      <c r="B1054" s="133" t="s">
        <v>123</v>
      </c>
      <c r="C1054" s="133">
        <v>299</v>
      </c>
      <c r="D1054" s="174">
        <v>130</v>
      </c>
      <c r="E1054" s="133" t="s">
        <v>135</v>
      </c>
      <c r="F1054" s="148" t="s">
        <v>497</v>
      </c>
      <c r="G1054" s="134"/>
    </row>
    <row r="1055" spans="1:7" customFormat="1" ht="12" customHeight="1">
      <c r="A1055" s="132" t="s">
        <v>34</v>
      </c>
      <c r="B1055" s="133" t="s">
        <v>123</v>
      </c>
      <c r="C1055" s="133">
        <v>300</v>
      </c>
      <c r="D1055" s="174">
        <v>227</v>
      </c>
      <c r="E1055" s="133" t="s">
        <v>135</v>
      </c>
      <c r="F1055" s="148" t="s">
        <v>497</v>
      </c>
      <c r="G1055" s="134"/>
    </row>
    <row r="1056" spans="1:7" customFormat="1" ht="12" customHeight="1">
      <c r="A1056" s="132" t="s">
        <v>403</v>
      </c>
      <c r="B1056" s="133" t="s">
        <v>123</v>
      </c>
      <c r="C1056" s="133">
        <v>301</v>
      </c>
      <c r="D1056" s="174">
        <v>270</v>
      </c>
      <c r="E1056" s="133" t="s">
        <v>135</v>
      </c>
      <c r="F1056" s="148" t="s">
        <v>9</v>
      </c>
      <c r="G1056" s="134"/>
    </row>
    <row r="1057" spans="1:7" customFormat="1" ht="12" customHeight="1">
      <c r="A1057" s="132" t="s">
        <v>503</v>
      </c>
      <c r="B1057" s="133" t="s">
        <v>123</v>
      </c>
      <c r="C1057" s="133">
        <v>302</v>
      </c>
      <c r="D1057" s="174">
        <v>255</v>
      </c>
      <c r="E1057" s="133" t="s">
        <v>135</v>
      </c>
      <c r="F1057" s="148" t="s">
        <v>9</v>
      </c>
      <c r="G1057" s="134"/>
    </row>
    <row r="1058" spans="1:7" customFormat="1" ht="12" customHeight="1">
      <c r="A1058" s="135" t="s">
        <v>433</v>
      </c>
      <c r="B1058" s="133" t="s">
        <v>123</v>
      </c>
      <c r="C1058" s="133">
        <v>303</v>
      </c>
      <c r="D1058" s="174">
        <v>235</v>
      </c>
      <c r="E1058" s="133" t="s">
        <v>135</v>
      </c>
      <c r="F1058" s="148" t="s">
        <v>9</v>
      </c>
      <c r="G1058" s="134"/>
    </row>
    <row r="1059" spans="1:7" customFormat="1" ht="12" customHeight="1">
      <c r="A1059" s="135" t="s">
        <v>526</v>
      </c>
      <c r="B1059" s="133" t="s">
        <v>123</v>
      </c>
      <c r="C1059" s="133">
        <v>304</v>
      </c>
      <c r="D1059" s="174">
        <v>450</v>
      </c>
      <c r="E1059" s="133" t="s">
        <v>135</v>
      </c>
      <c r="F1059" s="148" t="s">
        <v>9</v>
      </c>
      <c r="G1059" s="134"/>
    </row>
    <row r="1060" spans="1:7" customFormat="1" ht="12" customHeight="1">
      <c r="A1060" s="132" t="s">
        <v>41</v>
      </c>
      <c r="B1060" s="133" t="s">
        <v>123</v>
      </c>
      <c r="C1060" s="133">
        <v>442</v>
      </c>
      <c r="D1060" s="174">
        <v>835</v>
      </c>
      <c r="E1060" s="133" t="s">
        <v>136</v>
      </c>
      <c r="F1060" s="148" t="s">
        <v>9</v>
      </c>
      <c r="G1060" s="134"/>
    </row>
    <row r="1061" spans="1:7" customFormat="1" ht="12" customHeight="1">
      <c r="A1061" s="107" t="s">
        <v>540</v>
      </c>
      <c r="B1061" s="133" t="s">
        <v>123</v>
      </c>
      <c r="C1061" s="133">
        <v>443</v>
      </c>
      <c r="D1061" s="174">
        <v>963</v>
      </c>
      <c r="E1061" s="133" t="s">
        <v>136</v>
      </c>
      <c r="F1061" s="148" t="s">
        <v>9</v>
      </c>
      <c r="G1061" s="134"/>
    </row>
    <row r="1062" spans="1:7" customFormat="1" ht="12" customHeight="1">
      <c r="A1062" s="132" t="s">
        <v>426</v>
      </c>
      <c r="B1062" s="133" t="s">
        <v>123</v>
      </c>
      <c r="C1062" s="133">
        <v>444</v>
      </c>
      <c r="D1062" s="174">
        <v>737</v>
      </c>
      <c r="E1062" s="133" t="s">
        <v>136</v>
      </c>
      <c r="F1062" s="148" t="s">
        <v>9</v>
      </c>
      <c r="G1062" s="134"/>
    </row>
    <row r="1063" spans="1:7" customFormat="1" ht="12" customHeight="1">
      <c r="A1063" s="132" t="s">
        <v>483</v>
      </c>
      <c r="B1063" s="133" t="s">
        <v>123</v>
      </c>
      <c r="C1063" s="133">
        <v>445</v>
      </c>
      <c r="D1063" s="174">
        <v>738</v>
      </c>
      <c r="E1063" s="133" t="s">
        <v>136</v>
      </c>
      <c r="F1063" s="148" t="s">
        <v>9</v>
      </c>
      <c r="G1063" s="134"/>
    </row>
    <row r="1064" spans="1:7" customFormat="1" ht="12" customHeight="1">
      <c r="A1064" s="132" t="s">
        <v>414</v>
      </c>
      <c r="B1064" s="133" t="s">
        <v>123</v>
      </c>
      <c r="C1064" s="133">
        <v>446</v>
      </c>
      <c r="D1064" s="174">
        <v>325</v>
      </c>
      <c r="E1064" s="133" t="s">
        <v>136</v>
      </c>
      <c r="F1064" s="148" t="s">
        <v>9</v>
      </c>
      <c r="G1064" s="134"/>
    </row>
    <row r="1065" spans="1:7" customFormat="1" ht="12" customHeight="1">
      <c r="A1065" s="132" t="s">
        <v>523</v>
      </c>
      <c r="B1065" s="133" t="s">
        <v>123</v>
      </c>
      <c r="C1065" s="133">
        <v>447</v>
      </c>
      <c r="D1065" s="174">
        <v>280</v>
      </c>
      <c r="E1065" s="133" t="s">
        <v>136</v>
      </c>
      <c r="F1065" s="148" t="s">
        <v>9</v>
      </c>
      <c r="G1065" s="134"/>
    </row>
    <row r="1066" spans="1:7" customFormat="1" ht="12" customHeight="1">
      <c r="A1066" s="132" t="s">
        <v>41</v>
      </c>
      <c r="B1066" s="133" t="s">
        <v>123</v>
      </c>
      <c r="C1066" s="133">
        <v>448</v>
      </c>
      <c r="D1066" s="174">
        <v>185</v>
      </c>
      <c r="E1066" s="133" t="s">
        <v>136</v>
      </c>
      <c r="F1066" s="148" t="s">
        <v>9</v>
      </c>
      <c r="G1066" s="134"/>
    </row>
    <row r="1067" spans="1:7" customFormat="1" ht="12" customHeight="1">
      <c r="A1067" s="132" t="s">
        <v>55</v>
      </c>
      <c r="B1067" s="133" t="s">
        <v>123</v>
      </c>
      <c r="C1067" s="133">
        <v>449</v>
      </c>
      <c r="D1067" s="174">
        <v>188</v>
      </c>
      <c r="E1067" s="133" t="s">
        <v>136</v>
      </c>
      <c r="F1067" s="148" t="s">
        <v>9</v>
      </c>
      <c r="G1067" s="134"/>
    </row>
    <row r="1068" spans="1:7" customFormat="1" ht="12" customHeight="1">
      <c r="A1068" s="132" t="s">
        <v>509</v>
      </c>
      <c r="B1068" s="133" t="s">
        <v>123</v>
      </c>
      <c r="C1068" s="133">
        <v>450</v>
      </c>
      <c r="D1068" s="174">
        <v>380</v>
      </c>
      <c r="E1068" s="133" t="s">
        <v>136</v>
      </c>
      <c r="F1068" s="148" t="s">
        <v>9</v>
      </c>
      <c r="G1068" s="134"/>
    </row>
    <row r="1069" spans="1:7" customFormat="1" ht="12" customHeight="1">
      <c r="A1069" s="132" t="s">
        <v>41</v>
      </c>
      <c r="B1069" s="133" t="s">
        <v>123</v>
      </c>
      <c r="C1069" s="133">
        <v>451</v>
      </c>
      <c r="D1069" s="174">
        <v>370</v>
      </c>
      <c r="E1069" s="133" t="s">
        <v>136</v>
      </c>
      <c r="F1069" s="148" t="s">
        <v>9</v>
      </c>
      <c r="G1069" s="134"/>
    </row>
    <row r="1070" spans="1:7" customFormat="1" ht="12" customHeight="1">
      <c r="A1070" s="132" t="s">
        <v>421</v>
      </c>
      <c r="B1070" s="133" t="s">
        <v>123</v>
      </c>
      <c r="C1070" s="133">
        <v>452</v>
      </c>
      <c r="D1070" s="174">
        <v>760</v>
      </c>
      <c r="E1070" s="133" t="s">
        <v>136</v>
      </c>
      <c r="F1070" s="148" t="s">
        <v>9</v>
      </c>
      <c r="G1070" s="134"/>
    </row>
    <row r="1071" spans="1:7" customFormat="1" ht="12" customHeight="1">
      <c r="A1071" s="132" t="s">
        <v>483</v>
      </c>
      <c r="B1071" s="133" t="s">
        <v>123</v>
      </c>
      <c r="C1071" s="133">
        <v>453</v>
      </c>
      <c r="D1071" s="174">
        <v>1035</v>
      </c>
      <c r="E1071" s="133" t="s">
        <v>136</v>
      </c>
      <c r="F1071" s="148" t="s">
        <v>9</v>
      </c>
      <c r="G1071" s="134"/>
    </row>
    <row r="1072" spans="1:7" customFormat="1" ht="12" customHeight="1">
      <c r="A1072" s="132" t="s">
        <v>441</v>
      </c>
      <c r="B1072" s="133" t="s">
        <v>123</v>
      </c>
      <c r="C1072" s="133">
        <v>454</v>
      </c>
      <c r="D1072" s="174">
        <v>199</v>
      </c>
      <c r="E1072" s="133" t="s">
        <v>136</v>
      </c>
      <c r="F1072" s="148" t="s">
        <v>9</v>
      </c>
      <c r="G1072" s="134"/>
    </row>
    <row r="1073" spans="1:7" customFormat="1" ht="12" customHeight="1">
      <c r="A1073" s="135" t="s">
        <v>490</v>
      </c>
      <c r="B1073" s="133" t="s">
        <v>123</v>
      </c>
      <c r="C1073" s="133">
        <v>455</v>
      </c>
      <c r="D1073" s="174">
        <v>121</v>
      </c>
      <c r="E1073" s="133" t="s">
        <v>136</v>
      </c>
      <c r="F1073" s="148" t="s">
        <v>9</v>
      </c>
      <c r="G1073" s="134"/>
    </row>
    <row r="1074" spans="1:7" customFormat="1" ht="12" customHeight="1">
      <c r="A1074" s="132" t="s">
        <v>491</v>
      </c>
      <c r="B1074" s="133" t="s">
        <v>123</v>
      </c>
      <c r="C1074" s="133">
        <v>456</v>
      </c>
      <c r="D1074" s="174">
        <v>460</v>
      </c>
      <c r="E1074" s="133" t="s">
        <v>136</v>
      </c>
      <c r="F1074" s="148" t="s">
        <v>9</v>
      </c>
      <c r="G1074" s="134"/>
    </row>
    <row r="1075" spans="1:7" customFormat="1" ht="12" customHeight="1">
      <c r="A1075" s="132" t="s">
        <v>41</v>
      </c>
      <c r="B1075" s="133" t="s">
        <v>123</v>
      </c>
      <c r="C1075" s="133">
        <v>457</v>
      </c>
      <c r="D1075" s="174">
        <v>1215</v>
      </c>
      <c r="E1075" s="133" t="s">
        <v>136</v>
      </c>
      <c r="F1075" s="148" t="s">
        <v>9</v>
      </c>
      <c r="G1075" s="134"/>
    </row>
    <row r="1076" spans="1:7" customFormat="1" ht="12" customHeight="1">
      <c r="A1076" s="132" t="s">
        <v>441</v>
      </c>
      <c r="B1076" s="133" t="s">
        <v>123</v>
      </c>
      <c r="C1076" s="133">
        <v>458</v>
      </c>
      <c r="D1076" s="174">
        <v>688</v>
      </c>
      <c r="E1076" s="133" t="s">
        <v>136</v>
      </c>
      <c r="F1076" s="148" t="s">
        <v>9</v>
      </c>
      <c r="G1076" s="134"/>
    </row>
    <row r="1077" spans="1:7" customFormat="1" ht="12" customHeight="1">
      <c r="A1077" s="132" t="s">
        <v>510</v>
      </c>
      <c r="B1077" s="133" t="s">
        <v>123</v>
      </c>
      <c r="C1077" s="133">
        <v>459</v>
      </c>
      <c r="D1077" s="174">
        <v>163</v>
      </c>
      <c r="E1077" s="133" t="s">
        <v>136</v>
      </c>
      <c r="F1077" s="148" t="s">
        <v>9</v>
      </c>
      <c r="G1077" s="134"/>
    </row>
    <row r="1078" spans="1:7" customFormat="1" ht="12" customHeight="1">
      <c r="A1078" s="132" t="s">
        <v>41</v>
      </c>
      <c r="B1078" s="133" t="s">
        <v>123</v>
      </c>
      <c r="C1078" s="133">
        <v>460</v>
      </c>
      <c r="D1078" s="174">
        <v>230</v>
      </c>
      <c r="E1078" s="133" t="s">
        <v>136</v>
      </c>
      <c r="F1078" s="148" t="s">
        <v>9</v>
      </c>
      <c r="G1078" s="134"/>
    </row>
    <row r="1079" spans="1:7" customFormat="1" ht="12" customHeight="1">
      <c r="A1079" s="132" t="s">
        <v>34</v>
      </c>
      <c r="B1079" s="133" t="s">
        <v>123</v>
      </c>
      <c r="C1079" s="133">
        <v>461</v>
      </c>
      <c r="D1079" s="174">
        <v>560</v>
      </c>
      <c r="E1079" s="133" t="s">
        <v>136</v>
      </c>
      <c r="F1079" s="148" t="s">
        <v>9</v>
      </c>
      <c r="G1079" s="134"/>
    </row>
    <row r="1080" spans="1:7" customFormat="1" ht="12" customHeight="1">
      <c r="A1080" s="132" t="s">
        <v>482</v>
      </c>
      <c r="B1080" s="133" t="s">
        <v>123</v>
      </c>
      <c r="C1080" s="133">
        <v>462</v>
      </c>
      <c r="D1080" s="174">
        <v>1175</v>
      </c>
      <c r="E1080" s="133" t="s">
        <v>136</v>
      </c>
      <c r="F1080" s="148" t="s">
        <v>9</v>
      </c>
      <c r="G1080" s="134"/>
    </row>
    <row r="1081" spans="1:7" customFormat="1" ht="12" customHeight="1">
      <c r="A1081" s="132" t="s">
        <v>510</v>
      </c>
      <c r="B1081" s="133" t="s">
        <v>123</v>
      </c>
      <c r="C1081" s="133">
        <v>464</v>
      </c>
      <c r="D1081" s="174">
        <v>1525</v>
      </c>
      <c r="E1081" s="133" t="s">
        <v>136</v>
      </c>
      <c r="F1081" s="148" t="s">
        <v>9</v>
      </c>
      <c r="G1081" s="134"/>
    </row>
    <row r="1082" spans="1:7" customFormat="1" ht="12" customHeight="1">
      <c r="A1082" s="132" t="s">
        <v>510</v>
      </c>
      <c r="B1082" s="133" t="s">
        <v>123</v>
      </c>
      <c r="C1082" s="133">
        <v>465</v>
      </c>
      <c r="D1082" s="174">
        <v>360</v>
      </c>
      <c r="E1082" s="133" t="s">
        <v>136</v>
      </c>
      <c r="F1082" s="148" t="s">
        <v>9</v>
      </c>
      <c r="G1082" s="134"/>
    </row>
    <row r="1083" spans="1:7" customFormat="1" ht="12" customHeight="1">
      <c r="A1083" s="132" t="s">
        <v>407</v>
      </c>
      <c r="B1083" s="133" t="s">
        <v>123</v>
      </c>
      <c r="C1083" s="133">
        <v>466</v>
      </c>
      <c r="D1083" s="174">
        <v>482</v>
      </c>
      <c r="E1083" s="133" t="s">
        <v>136</v>
      </c>
      <c r="F1083" s="148" t="s">
        <v>9</v>
      </c>
      <c r="G1083" s="134"/>
    </row>
    <row r="1084" spans="1:7" customFormat="1" ht="12" customHeight="1">
      <c r="A1084" s="132" t="s">
        <v>426</v>
      </c>
      <c r="B1084" s="133" t="s">
        <v>123</v>
      </c>
      <c r="C1084" s="133">
        <v>467</v>
      </c>
      <c r="D1084" s="174">
        <v>540</v>
      </c>
      <c r="E1084" s="133" t="s">
        <v>136</v>
      </c>
      <c r="F1084" s="148" t="s">
        <v>9</v>
      </c>
      <c r="G1084" s="134"/>
    </row>
    <row r="1085" spans="1:7" customFormat="1" ht="12" customHeight="1">
      <c r="A1085" s="132" t="s">
        <v>34</v>
      </c>
      <c r="B1085" s="133" t="s">
        <v>123</v>
      </c>
      <c r="C1085" s="133">
        <v>468</v>
      </c>
      <c r="D1085" s="174">
        <v>530</v>
      </c>
      <c r="E1085" s="133" t="s">
        <v>137</v>
      </c>
      <c r="F1085" s="148" t="s">
        <v>9</v>
      </c>
      <c r="G1085" s="134"/>
    </row>
    <row r="1086" spans="1:7" customFormat="1" ht="12" customHeight="1">
      <c r="A1086" s="107" t="s">
        <v>540</v>
      </c>
      <c r="B1086" s="133" t="s">
        <v>123</v>
      </c>
      <c r="C1086" s="133">
        <v>469</v>
      </c>
      <c r="D1086" s="174">
        <v>915</v>
      </c>
      <c r="E1086" s="133" t="s">
        <v>137</v>
      </c>
      <c r="F1086" s="148" t="s">
        <v>9</v>
      </c>
      <c r="G1086" s="134"/>
    </row>
    <row r="1087" spans="1:7" customFormat="1" ht="12" customHeight="1">
      <c r="A1087" s="132" t="s">
        <v>548</v>
      </c>
      <c r="B1087" s="133" t="s">
        <v>123</v>
      </c>
      <c r="C1087" s="133">
        <v>470</v>
      </c>
      <c r="D1087" s="174">
        <v>327</v>
      </c>
      <c r="E1087" s="133" t="s">
        <v>137</v>
      </c>
      <c r="F1087" s="148" t="s">
        <v>497</v>
      </c>
      <c r="G1087" s="134"/>
    </row>
    <row r="1088" spans="1:7" customFormat="1" ht="12" customHeight="1">
      <c r="A1088" s="132" t="s">
        <v>548</v>
      </c>
      <c r="B1088" s="133" t="s">
        <v>123</v>
      </c>
      <c r="C1088" s="133">
        <v>471</v>
      </c>
      <c r="D1088" s="174">
        <v>400</v>
      </c>
      <c r="E1088" s="133" t="s">
        <v>137</v>
      </c>
      <c r="F1088" s="148" t="s">
        <v>9</v>
      </c>
      <c r="G1088" s="134"/>
    </row>
    <row r="1089" spans="1:7" customFormat="1" ht="12" customHeight="1">
      <c r="A1089" s="132" t="s">
        <v>547</v>
      </c>
      <c r="B1089" s="133" t="s">
        <v>123</v>
      </c>
      <c r="C1089" s="133">
        <v>472</v>
      </c>
      <c r="D1089" s="174">
        <v>336</v>
      </c>
      <c r="E1089" s="133" t="s">
        <v>137</v>
      </c>
      <c r="F1089" s="148" t="s">
        <v>9</v>
      </c>
      <c r="G1089" s="134"/>
    </row>
    <row r="1090" spans="1:7" customFormat="1" ht="12" customHeight="1">
      <c r="A1090" s="135" t="s">
        <v>443</v>
      </c>
      <c r="B1090" s="133" t="s">
        <v>123</v>
      </c>
      <c r="C1090" s="133">
        <v>473</v>
      </c>
      <c r="D1090" s="174">
        <v>198</v>
      </c>
      <c r="E1090" s="133" t="s">
        <v>137</v>
      </c>
      <c r="F1090" s="148" t="s">
        <v>9</v>
      </c>
      <c r="G1090" s="134"/>
    </row>
    <row r="1091" spans="1:7" customFormat="1" ht="12" customHeight="1">
      <c r="A1091" s="132" t="s">
        <v>50</v>
      </c>
      <c r="B1091" s="133" t="s">
        <v>123</v>
      </c>
      <c r="C1091" s="133">
        <v>474</v>
      </c>
      <c r="D1091" s="174">
        <v>167</v>
      </c>
      <c r="E1091" s="133" t="s">
        <v>137</v>
      </c>
      <c r="F1091" s="148" t="s">
        <v>497</v>
      </c>
      <c r="G1091" s="134"/>
    </row>
    <row r="1092" spans="1:7" customFormat="1" ht="12" customHeight="1">
      <c r="A1092" s="132" t="s">
        <v>441</v>
      </c>
      <c r="B1092" s="133" t="s">
        <v>123</v>
      </c>
      <c r="C1092" s="133">
        <v>475</v>
      </c>
      <c r="D1092" s="174">
        <v>399</v>
      </c>
      <c r="E1092" s="133" t="s">
        <v>137</v>
      </c>
      <c r="F1092" s="148" t="s">
        <v>497</v>
      </c>
      <c r="G1092" s="134"/>
    </row>
    <row r="1093" spans="1:7" customFormat="1" ht="12" customHeight="1">
      <c r="A1093" s="132" t="s">
        <v>423</v>
      </c>
      <c r="B1093" s="133" t="s">
        <v>123</v>
      </c>
      <c r="C1093" s="133">
        <v>476</v>
      </c>
      <c r="D1093" s="174">
        <v>418</v>
      </c>
      <c r="E1093" s="133" t="s">
        <v>137</v>
      </c>
      <c r="F1093" s="148" t="s">
        <v>497</v>
      </c>
      <c r="G1093" s="134"/>
    </row>
    <row r="1094" spans="1:7" customFormat="1" ht="12" customHeight="1">
      <c r="A1094" s="132" t="s">
        <v>34</v>
      </c>
      <c r="B1094" s="133" t="s">
        <v>123</v>
      </c>
      <c r="C1094" s="133">
        <v>477</v>
      </c>
      <c r="D1094" s="174">
        <v>485</v>
      </c>
      <c r="E1094" s="133" t="s">
        <v>137</v>
      </c>
      <c r="F1094" s="148" t="s">
        <v>497</v>
      </c>
      <c r="G1094" s="134"/>
    </row>
    <row r="1095" spans="1:7" customFormat="1" ht="12" customHeight="1">
      <c r="A1095" s="135" t="s">
        <v>443</v>
      </c>
      <c r="B1095" s="133" t="s">
        <v>123</v>
      </c>
      <c r="C1095" s="133">
        <v>478</v>
      </c>
      <c r="D1095" s="174">
        <v>325</v>
      </c>
      <c r="E1095" s="133" t="s">
        <v>137</v>
      </c>
      <c r="F1095" s="148" t="s">
        <v>497</v>
      </c>
      <c r="G1095" s="134"/>
    </row>
    <row r="1096" spans="1:7" customFormat="1" ht="12" customHeight="1">
      <c r="A1096" s="132" t="s">
        <v>34</v>
      </c>
      <c r="B1096" s="133" t="s">
        <v>123</v>
      </c>
      <c r="C1096" s="133">
        <v>479</v>
      </c>
      <c r="D1096" s="174">
        <v>463</v>
      </c>
      <c r="E1096" s="133" t="s">
        <v>137</v>
      </c>
      <c r="F1096" s="148" t="s">
        <v>497</v>
      </c>
      <c r="G1096" s="134"/>
    </row>
    <row r="1097" spans="1:7" customFormat="1" ht="12" customHeight="1">
      <c r="A1097" s="132" t="s">
        <v>547</v>
      </c>
      <c r="B1097" s="133" t="s">
        <v>123</v>
      </c>
      <c r="C1097" s="133">
        <v>480</v>
      </c>
      <c r="D1097" s="174">
        <v>312</v>
      </c>
      <c r="E1097" s="133" t="s">
        <v>137</v>
      </c>
      <c r="F1097" s="148" t="s">
        <v>497</v>
      </c>
      <c r="G1097" s="134"/>
    </row>
    <row r="1098" spans="1:7" customFormat="1" ht="12" customHeight="1">
      <c r="A1098" s="132" t="s">
        <v>430</v>
      </c>
      <c r="B1098" s="133" t="s">
        <v>123</v>
      </c>
      <c r="C1098" s="133">
        <v>481</v>
      </c>
      <c r="D1098" s="174">
        <v>540</v>
      </c>
      <c r="E1098" s="133" t="s">
        <v>137</v>
      </c>
      <c r="F1098" s="148" t="s">
        <v>497</v>
      </c>
      <c r="G1098" s="134"/>
    </row>
    <row r="1099" spans="1:7" customFormat="1" ht="12" customHeight="1">
      <c r="A1099" s="132" t="s">
        <v>41</v>
      </c>
      <c r="B1099" s="133" t="s">
        <v>123</v>
      </c>
      <c r="C1099" s="133">
        <v>482</v>
      </c>
      <c r="D1099" s="174">
        <v>98</v>
      </c>
      <c r="E1099" s="133" t="s">
        <v>137</v>
      </c>
      <c r="F1099" s="148" t="s">
        <v>497</v>
      </c>
      <c r="G1099" s="134"/>
    </row>
    <row r="1100" spans="1:7" customFormat="1" ht="12" customHeight="1">
      <c r="A1100" s="132" t="s">
        <v>34</v>
      </c>
      <c r="B1100" s="133" t="s">
        <v>123</v>
      </c>
      <c r="C1100" s="133">
        <v>483</v>
      </c>
      <c r="D1100" s="174">
        <v>45</v>
      </c>
      <c r="E1100" s="133" t="s">
        <v>137</v>
      </c>
      <c r="F1100" s="148" t="s">
        <v>497</v>
      </c>
      <c r="G1100" s="134"/>
    </row>
    <row r="1101" spans="1:7" customFormat="1" ht="12" customHeight="1">
      <c r="A1101" s="132" t="s">
        <v>520</v>
      </c>
      <c r="B1101" s="133" t="s">
        <v>123</v>
      </c>
      <c r="C1101" s="133">
        <v>484</v>
      </c>
      <c r="D1101" s="174">
        <v>46</v>
      </c>
      <c r="E1101" s="133" t="s">
        <v>137</v>
      </c>
      <c r="F1101" s="148" t="s">
        <v>497</v>
      </c>
      <c r="G1101" s="134"/>
    </row>
    <row r="1102" spans="1:7" customFormat="1" ht="12" customHeight="1">
      <c r="A1102" s="135" t="s">
        <v>433</v>
      </c>
      <c r="B1102" s="133" t="s">
        <v>123</v>
      </c>
      <c r="C1102" s="133">
        <v>485</v>
      </c>
      <c r="D1102" s="174">
        <v>195</v>
      </c>
      <c r="E1102" s="133" t="s">
        <v>137</v>
      </c>
      <c r="F1102" s="148" t="s">
        <v>497</v>
      </c>
      <c r="G1102" s="134"/>
    </row>
    <row r="1103" spans="1:7" customFormat="1" ht="12" customHeight="1">
      <c r="A1103" s="132" t="s">
        <v>41</v>
      </c>
      <c r="B1103" s="133" t="s">
        <v>123</v>
      </c>
      <c r="C1103" s="133">
        <v>486</v>
      </c>
      <c r="D1103" s="174">
        <v>247</v>
      </c>
      <c r="E1103" s="133" t="s">
        <v>137</v>
      </c>
      <c r="F1103" s="148" t="s">
        <v>497</v>
      </c>
      <c r="G1103" s="134"/>
    </row>
    <row r="1104" spans="1:7" customFormat="1" ht="12" customHeight="1">
      <c r="A1104" s="132" t="s">
        <v>503</v>
      </c>
      <c r="B1104" s="133" t="s">
        <v>123</v>
      </c>
      <c r="C1104" s="133">
        <v>487</v>
      </c>
      <c r="D1104" s="174">
        <v>323</v>
      </c>
      <c r="E1104" s="133" t="s">
        <v>137</v>
      </c>
      <c r="F1104" s="148" t="s">
        <v>497</v>
      </c>
      <c r="G1104" s="134"/>
    </row>
    <row r="1105" spans="1:7" customFormat="1" ht="12" customHeight="1">
      <c r="A1105" s="132" t="s">
        <v>548</v>
      </c>
      <c r="B1105" s="133" t="s">
        <v>123</v>
      </c>
      <c r="C1105" s="133">
        <v>488</v>
      </c>
      <c r="D1105" s="174">
        <v>218</v>
      </c>
      <c r="E1105" s="133" t="s">
        <v>137</v>
      </c>
      <c r="F1105" s="148" t="s">
        <v>497</v>
      </c>
      <c r="G1105" s="134"/>
    </row>
    <row r="1106" spans="1:7" customFormat="1" ht="12" customHeight="1">
      <c r="A1106" s="132" t="s">
        <v>416</v>
      </c>
      <c r="B1106" s="133" t="s">
        <v>123</v>
      </c>
      <c r="C1106" s="133">
        <v>489</v>
      </c>
      <c r="D1106" s="174">
        <v>118</v>
      </c>
      <c r="E1106" s="133" t="s">
        <v>137</v>
      </c>
      <c r="F1106" s="148" t="s">
        <v>497</v>
      </c>
      <c r="G1106" s="134"/>
    </row>
    <row r="1107" spans="1:7" customFormat="1" ht="12" customHeight="1">
      <c r="A1107" s="132" t="s">
        <v>548</v>
      </c>
      <c r="B1107" s="133" t="s">
        <v>123</v>
      </c>
      <c r="C1107" s="133">
        <v>490</v>
      </c>
      <c r="D1107" s="174">
        <v>222</v>
      </c>
      <c r="E1107" s="133" t="s">
        <v>137</v>
      </c>
      <c r="F1107" s="148" t="s">
        <v>497</v>
      </c>
      <c r="G1107" s="134"/>
    </row>
    <row r="1108" spans="1:7" customFormat="1" ht="12" customHeight="1">
      <c r="A1108" s="132" t="s">
        <v>41</v>
      </c>
      <c r="B1108" s="133" t="s">
        <v>123</v>
      </c>
      <c r="C1108" s="133">
        <v>491</v>
      </c>
      <c r="D1108" s="174">
        <v>158</v>
      </c>
      <c r="E1108" s="133" t="s">
        <v>137</v>
      </c>
      <c r="F1108" s="148" t="s">
        <v>497</v>
      </c>
      <c r="G1108" s="134"/>
    </row>
    <row r="1109" spans="1:7" customFormat="1" ht="12" customHeight="1">
      <c r="A1109" s="132" t="s">
        <v>41</v>
      </c>
      <c r="B1109" s="133" t="s">
        <v>123</v>
      </c>
      <c r="C1109" s="133">
        <v>492</v>
      </c>
      <c r="D1109" s="174">
        <v>1100</v>
      </c>
      <c r="E1109" s="133" t="s">
        <v>137</v>
      </c>
      <c r="F1109" s="148" t="s">
        <v>497</v>
      </c>
      <c r="G1109" s="134"/>
    </row>
    <row r="1110" spans="1:7" customFormat="1" ht="12" customHeight="1">
      <c r="A1110" s="132" t="s">
        <v>503</v>
      </c>
      <c r="B1110" s="133" t="s">
        <v>123</v>
      </c>
      <c r="C1110" s="133">
        <v>493</v>
      </c>
      <c r="D1110" s="174">
        <v>162</v>
      </c>
      <c r="E1110" s="133" t="s">
        <v>137</v>
      </c>
      <c r="F1110" s="148" t="s">
        <v>497</v>
      </c>
      <c r="G1110" s="134"/>
    </row>
    <row r="1111" spans="1:7" customFormat="1" ht="12" customHeight="1">
      <c r="A1111" s="132" t="s">
        <v>511</v>
      </c>
      <c r="B1111" s="133" t="s">
        <v>123</v>
      </c>
      <c r="C1111" s="133">
        <v>494</v>
      </c>
      <c r="D1111" s="174">
        <v>150</v>
      </c>
      <c r="E1111" s="133" t="s">
        <v>137</v>
      </c>
      <c r="F1111" s="148" t="s">
        <v>497</v>
      </c>
      <c r="G1111" s="134"/>
    </row>
    <row r="1112" spans="1:7" customFormat="1" ht="12" customHeight="1">
      <c r="A1112" s="135" t="s">
        <v>443</v>
      </c>
      <c r="B1112" s="133" t="s">
        <v>123</v>
      </c>
      <c r="C1112" s="133">
        <v>495</v>
      </c>
      <c r="D1112" s="174">
        <v>149</v>
      </c>
      <c r="E1112" s="133" t="s">
        <v>137</v>
      </c>
      <c r="F1112" s="148" t="s">
        <v>497</v>
      </c>
      <c r="G1112" s="134"/>
    </row>
    <row r="1113" spans="1:7" customFormat="1" ht="12" customHeight="1">
      <c r="A1113" s="132" t="s">
        <v>548</v>
      </c>
      <c r="B1113" s="133" t="s">
        <v>123</v>
      </c>
      <c r="C1113" s="133">
        <v>496</v>
      </c>
      <c r="D1113" s="174">
        <v>132</v>
      </c>
      <c r="E1113" s="133" t="s">
        <v>137</v>
      </c>
      <c r="F1113" s="148" t="s">
        <v>497</v>
      </c>
      <c r="G1113" s="134"/>
    </row>
    <row r="1114" spans="1:7" customFormat="1" ht="12" customHeight="1">
      <c r="A1114" s="132" t="s">
        <v>436</v>
      </c>
      <c r="B1114" s="133" t="s">
        <v>123</v>
      </c>
      <c r="C1114" s="133">
        <v>497</v>
      </c>
      <c r="D1114" s="174">
        <v>347</v>
      </c>
      <c r="E1114" s="133" t="s">
        <v>137</v>
      </c>
      <c r="F1114" s="148" t="s">
        <v>497</v>
      </c>
      <c r="G1114" s="134"/>
    </row>
    <row r="1115" spans="1:7" customFormat="1" ht="12" customHeight="1">
      <c r="A1115" s="132" t="s">
        <v>480</v>
      </c>
      <c r="B1115" s="133" t="s">
        <v>123</v>
      </c>
      <c r="C1115" s="133">
        <v>498</v>
      </c>
      <c r="D1115" s="174">
        <v>153</v>
      </c>
      <c r="E1115" s="133" t="s">
        <v>137</v>
      </c>
      <c r="F1115" s="148" t="s">
        <v>497</v>
      </c>
      <c r="G1115" s="134"/>
    </row>
    <row r="1116" spans="1:7" customFormat="1" ht="12" customHeight="1">
      <c r="A1116" s="132" t="s">
        <v>519</v>
      </c>
      <c r="B1116" s="133" t="s">
        <v>123</v>
      </c>
      <c r="C1116" s="133">
        <v>499</v>
      </c>
      <c r="D1116" s="174">
        <v>224</v>
      </c>
      <c r="E1116" s="133" t="s">
        <v>137</v>
      </c>
      <c r="F1116" s="148" t="s">
        <v>497</v>
      </c>
      <c r="G1116" s="134"/>
    </row>
    <row r="1117" spans="1:7" customFormat="1" ht="12" customHeight="1">
      <c r="A1117" s="132" t="s">
        <v>34</v>
      </c>
      <c r="B1117" s="133" t="s">
        <v>123</v>
      </c>
      <c r="C1117" s="133">
        <v>500</v>
      </c>
      <c r="D1117" s="174">
        <v>843</v>
      </c>
      <c r="E1117" s="133" t="s">
        <v>137</v>
      </c>
      <c r="F1117" s="148" t="s">
        <v>497</v>
      </c>
      <c r="G1117" s="134"/>
    </row>
    <row r="1118" spans="1:7" customFormat="1" ht="12" customHeight="1">
      <c r="A1118" s="132" t="s">
        <v>41</v>
      </c>
      <c r="B1118" s="133" t="s">
        <v>123</v>
      </c>
      <c r="C1118" s="133">
        <v>501</v>
      </c>
      <c r="D1118" s="174">
        <v>129</v>
      </c>
      <c r="E1118" s="133" t="s">
        <v>137</v>
      </c>
      <c r="F1118" s="148" t="s">
        <v>497</v>
      </c>
      <c r="G1118" s="134"/>
    </row>
    <row r="1119" spans="1:7" customFormat="1" ht="12" customHeight="1">
      <c r="A1119" s="132" t="s">
        <v>51</v>
      </c>
      <c r="B1119" s="133" t="s">
        <v>123</v>
      </c>
      <c r="C1119" s="133">
        <v>502</v>
      </c>
      <c r="D1119" s="174">
        <v>120</v>
      </c>
      <c r="E1119" s="133" t="s">
        <v>137</v>
      </c>
      <c r="F1119" s="148" t="s">
        <v>497</v>
      </c>
      <c r="G1119" s="134"/>
    </row>
    <row r="1120" spans="1:7" customFormat="1" ht="12" customHeight="1">
      <c r="A1120" s="132" t="s">
        <v>441</v>
      </c>
      <c r="B1120" s="133" t="s">
        <v>123</v>
      </c>
      <c r="C1120" s="133">
        <v>503</v>
      </c>
      <c r="D1120" s="174">
        <v>400</v>
      </c>
      <c r="E1120" s="133" t="s">
        <v>137</v>
      </c>
      <c r="F1120" s="148" t="s">
        <v>497</v>
      </c>
      <c r="G1120" s="134"/>
    </row>
    <row r="1121" spans="1:7" customFormat="1" ht="12" customHeight="1">
      <c r="A1121" s="132" t="s">
        <v>41</v>
      </c>
      <c r="B1121" s="133" t="s">
        <v>123</v>
      </c>
      <c r="C1121" s="133">
        <v>504</v>
      </c>
      <c r="D1121" s="174">
        <v>165</v>
      </c>
      <c r="E1121" s="133" t="s">
        <v>137</v>
      </c>
      <c r="F1121" s="148" t="s">
        <v>497</v>
      </c>
      <c r="G1121" s="134"/>
    </row>
    <row r="1122" spans="1:7" customFormat="1" ht="12" customHeight="1">
      <c r="A1122" s="132" t="s">
        <v>508</v>
      </c>
      <c r="B1122" s="133" t="s">
        <v>123</v>
      </c>
      <c r="C1122" s="133">
        <v>505</v>
      </c>
      <c r="D1122" s="174">
        <v>586</v>
      </c>
      <c r="E1122" s="133" t="s">
        <v>137</v>
      </c>
      <c r="F1122" s="148" t="s">
        <v>497</v>
      </c>
      <c r="G1122" s="134"/>
    </row>
    <row r="1123" spans="1:7" customFormat="1" ht="12" customHeight="1">
      <c r="A1123" s="132" t="s">
        <v>503</v>
      </c>
      <c r="B1123" s="133" t="s">
        <v>123</v>
      </c>
      <c r="C1123" s="133">
        <v>506</v>
      </c>
      <c r="D1123" s="174">
        <v>227</v>
      </c>
      <c r="E1123" s="133" t="s">
        <v>137</v>
      </c>
      <c r="F1123" s="148" t="s">
        <v>497</v>
      </c>
      <c r="G1123" s="134"/>
    </row>
    <row r="1124" spans="1:7" customFormat="1" ht="12" customHeight="1">
      <c r="A1124" s="132" t="s">
        <v>510</v>
      </c>
      <c r="B1124" s="133" t="s">
        <v>123</v>
      </c>
      <c r="C1124" s="133">
        <v>507</v>
      </c>
      <c r="D1124" s="174">
        <v>547</v>
      </c>
      <c r="E1124" s="133" t="s">
        <v>137</v>
      </c>
      <c r="F1124" s="148" t="s">
        <v>497</v>
      </c>
      <c r="G1124" s="134"/>
    </row>
    <row r="1125" spans="1:7" customFormat="1" ht="12" customHeight="1">
      <c r="A1125" s="107" t="s">
        <v>540</v>
      </c>
      <c r="B1125" s="133" t="s">
        <v>123</v>
      </c>
      <c r="C1125" s="133">
        <v>508</v>
      </c>
      <c r="D1125" s="174">
        <v>258</v>
      </c>
      <c r="E1125" s="133" t="s">
        <v>137</v>
      </c>
      <c r="F1125" s="148" t="s">
        <v>497</v>
      </c>
      <c r="G1125" s="134"/>
    </row>
    <row r="1126" spans="1:7" customFormat="1" ht="12" customHeight="1">
      <c r="A1126" s="135" t="s">
        <v>476</v>
      </c>
      <c r="B1126" s="133" t="s">
        <v>123</v>
      </c>
      <c r="C1126" s="133">
        <v>509</v>
      </c>
      <c r="D1126" s="174">
        <v>455</v>
      </c>
      <c r="E1126" s="133" t="s">
        <v>137</v>
      </c>
      <c r="F1126" s="148" t="s">
        <v>497</v>
      </c>
      <c r="G1126" s="134"/>
    </row>
    <row r="1127" spans="1:7" customFormat="1" ht="12" customHeight="1">
      <c r="A1127" s="132" t="s">
        <v>41</v>
      </c>
      <c r="B1127" s="133" t="s">
        <v>123</v>
      </c>
      <c r="C1127" s="133">
        <v>510</v>
      </c>
      <c r="D1127" s="174">
        <v>297</v>
      </c>
      <c r="E1127" s="133" t="s">
        <v>137</v>
      </c>
      <c r="F1127" s="148" t="s">
        <v>497</v>
      </c>
      <c r="G1127" s="134"/>
    </row>
    <row r="1128" spans="1:7" customFormat="1" ht="12" customHeight="1">
      <c r="A1128" s="132" t="s">
        <v>41</v>
      </c>
      <c r="B1128" s="133" t="s">
        <v>123</v>
      </c>
      <c r="C1128" s="133">
        <v>511</v>
      </c>
      <c r="D1128" s="174">
        <v>227</v>
      </c>
      <c r="E1128" s="133" t="s">
        <v>137</v>
      </c>
      <c r="F1128" s="148" t="s">
        <v>497</v>
      </c>
      <c r="G1128" s="134"/>
    </row>
    <row r="1129" spans="1:7" customFormat="1" ht="12" customHeight="1">
      <c r="A1129" s="132" t="s">
        <v>41</v>
      </c>
      <c r="B1129" s="133" t="s">
        <v>123</v>
      </c>
      <c r="C1129" s="133">
        <v>512</v>
      </c>
      <c r="D1129" s="174">
        <v>227</v>
      </c>
      <c r="E1129" s="133" t="s">
        <v>137</v>
      </c>
      <c r="F1129" s="148" t="s">
        <v>497</v>
      </c>
      <c r="G1129" s="134"/>
    </row>
    <row r="1130" spans="1:7" customFormat="1" ht="12" customHeight="1">
      <c r="A1130" s="132" t="s">
        <v>41</v>
      </c>
      <c r="B1130" s="133" t="s">
        <v>123</v>
      </c>
      <c r="C1130" s="133">
        <v>513</v>
      </c>
      <c r="D1130" s="174">
        <v>305</v>
      </c>
      <c r="E1130" s="133" t="s">
        <v>137</v>
      </c>
      <c r="F1130" s="148" t="s">
        <v>497</v>
      </c>
      <c r="G1130" s="134"/>
    </row>
    <row r="1131" spans="1:7" customFormat="1" ht="12" customHeight="1">
      <c r="A1131" s="132" t="s">
        <v>547</v>
      </c>
      <c r="B1131" s="133" t="s">
        <v>123</v>
      </c>
      <c r="C1131" s="133">
        <v>514</v>
      </c>
      <c r="D1131" s="174">
        <v>324</v>
      </c>
      <c r="E1131" s="133" t="s">
        <v>137</v>
      </c>
      <c r="F1131" s="148" t="s">
        <v>497</v>
      </c>
      <c r="G1131" s="134"/>
    </row>
    <row r="1132" spans="1:7" customFormat="1" ht="12" customHeight="1">
      <c r="A1132" s="132" t="s">
        <v>441</v>
      </c>
      <c r="B1132" s="133" t="s">
        <v>123</v>
      </c>
      <c r="C1132" s="133">
        <v>516</v>
      </c>
      <c r="D1132" s="174">
        <v>202</v>
      </c>
      <c r="E1132" s="133" t="s">
        <v>135</v>
      </c>
      <c r="F1132" s="148" t="s">
        <v>497</v>
      </c>
      <c r="G1132" s="134"/>
    </row>
    <row r="1133" spans="1:7" customFormat="1" ht="12" customHeight="1">
      <c r="A1133" s="132" t="s">
        <v>519</v>
      </c>
      <c r="B1133" s="133" t="s">
        <v>123</v>
      </c>
      <c r="C1133" s="133">
        <v>517</v>
      </c>
      <c r="D1133" s="174">
        <v>164</v>
      </c>
      <c r="E1133" s="133" t="s">
        <v>138</v>
      </c>
      <c r="F1133" s="148" t="s">
        <v>497</v>
      </c>
      <c r="G1133" s="134"/>
    </row>
    <row r="1134" spans="1:7" customFormat="1" ht="12" customHeight="1">
      <c r="A1134" s="132" t="s">
        <v>50</v>
      </c>
      <c r="B1134" s="133" t="s">
        <v>123</v>
      </c>
      <c r="C1134" s="133">
        <v>518</v>
      </c>
      <c r="D1134" s="174">
        <v>610</v>
      </c>
      <c r="E1134" s="133" t="s">
        <v>138</v>
      </c>
      <c r="F1134" s="148" t="s">
        <v>497</v>
      </c>
      <c r="G1134" s="134"/>
    </row>
    <row r="1135" spans="1:7" customFormat="1" ht="12" customHeight="1">
      <c r="A1135" s="132" t="s">
        <v>489</v>
      </c>
      <c r="B1135" s="133" t="s">
        <v>123</v>
      </c>
      <c r="C1135" s="133">
        <v>519</v>
      </c>
      <c r="D1135" s="174">
        <v>130</v>
      </c>
      <c r="E1135" s="133" t="s">
        <v>138</v>
      </c>
      <c r="F1135" s="148" t="s">
        <v>497</v>
      </c>
      <c r="G1135" s="134"/>
    </row>
    <row r="1136" spans="1:7" customFormat="1" ht="12" customHeight="1">
      <c r="A1136" s="132" t="s">
        <v>489</v>
      </c>
      <c r="B1136" s="133" t="s">
        <v>123</v>
      </c>
      <c r="C1136" s="133">
        <v>520</v>
      </c>
      <c r="D1136" s="174">
        <v>95</v>
      </c>
      <c r="E1136" s="133" t="s">
        <v>138</v>
      </c>
      <c r="F1136" s="148" t="s">
        <v>497</v>
      </c>
      <c r="G1136" s="134"/>
    </row>
    <row r="1137" spans="1:7" customFormat="1" ht="12" customHeight="1">
      <c r="A1137" s="132" t="s">
        <v>35</v>
      </c>
      <c r="B1137" s="133" t="s">
        <v>123</v>
      </c>
      <c r="C1137" s="133">
        <v>521</v>
      </c>
      <c r="D1137" s="174">
        <v>347</v>
      </c>
      <c r="E1137" s="133" t="s">
        <v>138</v>
      </c>
      <c r="F1137" s="148" t="s">
        <v>497</v>
      </c>
      <c r="G1137" s="134"/>
    </row>
    <row r="1138" spans="1:7" customFormat="1" ht="12" customHeight="1">
      <c r="A1138" s="132" t="s">
        <v>35</v>
      </c>
      <c r="B1138" s="133" t="s">
        <v>123</v>
      </c>
      <c r="C1138" s="133">
        <v>522</v>
      </c>
      <c r="D1138" s="174">
        <v>268</v>
      </c>
      <c r="E1138" s="133" t="s">
        <v>138</v>
      </c>
      <c r="F1138" s="148" t="s">
        <v>497</v>
      </c>
      <c r="G1138" s="134"/>
    </row>
    <row r="1139" spans="1:7" customFormat="1" ht="12" customHeight="1">
      <c r="A1139" s="135" t="s">
        <v>476</v>
      </c>
      <c r="B1139" s="133" t="s">
        <v>123</v>
      </c>
      <c r="C1139" s="133">
        <v>523</v>
      </c>
      <c r="D1139" s="174">
        <v>290</v>
      </c>
      <c r="E1139" s="133" t="s">
        <v>138</v>
      </c>
      <c r="F1139" s="148" t="s">
        <v>497</v>
      </c>
      <c r="G1139" s="134"/>
    </row>
    <row r="1140" spans="1:7" customFormat="1" ht="12" customHeight="1">
      <c r="A1140" s="132" t="s">
        <v>458</v>
      </c>
      <c r="B1140" s="133" t="s">
        <v>123</v>
      </c>
      <c r="C1140" s="133">
        <v>524</v>
      </c>
      <c r="D1140" s="174">
        <v>200</v>
      </c>
      <c r="E1140" s="133" t="s">
        <v>138</v>
      </c>
      <c r="F1140" s="148" t="s">
        <v>497</v>
      </c>
      <c r="G1140" s="134"/>
    </row>
    <row r="1141" spans="1:7" customFormat="1" ht="12" customHeight="1">
      <c r="A1141" s="132" t="s">
        <v>548</v>
      </c>
      <c r="B1141" s="133" t="s">
        <v>123</v>
      </c>
      <c r="C1141" s="133">
        <v>525</v>
      </c>
      <c r="D1141" s="174">
        <v>234</v>
      </c>
      <c r="E1141" s="133" t="s">
        <v>138</v>
      </c>
      <c r="F1141" s="148" t="s">
        <v>497</v>
      </c>
      <c r="G1141" s="134"/>
    </row>
    <row r="1142" spans="1:7" customFormat="1" ht="12" customHeight="1">
      <c r="A1142" s="132" t="s">
        <v>441</v>
      </c>
      <c r="B1142" s="133" t="s">
        <v>123</v>
      </c>
      <c r="C1142" s="133">
        <v>526</v>
      </c>
      <c r="D1142" s="174">
        <v>224</v>
      </c>
      <c r="E1142" s="133" t="s">
        <v>138</v>
      </c>
      <c r="F1142" s="148" t="s">
        <v>497</v>
      </c>
      <c r="G1142" s="134"/>
    </row>
    <row r="1143" spans="1:7" customFormat="1" ht="12" customHeight="1">
      <c r="A1143" s="135" t="s">
        <v>443</v>
      </c>
      <c r="B1143" s="133" t="s">
        <v>123</v>
      </c>
      <c r="C1143" s="133">
        <v>527</v>
      </c>
      <c r="D1143" s="174">
        <v>248</v>
      </c>
      <c r="E1143" s="133" t="s">
        <v>138</v>
      </c>
      <c r="F1143" s="148" t="s">
        <v>497</v>
      </c>
      <c r="G1143" s="134"/>
    </row>
    <row r="1144" spans="1:7" customFormat="1" ht="12" customHeight="1">
      <c r="A1144" s="135" t="s">
        <v>526</v>
      </c>
      <c r="B1144" s="133" t="s">
        <v>123</v>
      </c>
      <c r="C1144" s="133">
        <v>528</v>
      </c>
      <c r="D1144" s="174">
        <v>1160</v>
      </c>
      <c r="E1144" s="133" t="s">
        <v>138</v>
      </c>
      <c r="F1144" s="148" t="s">
        <v>497</v>
      </c>
      <c r="G1144" s="134"/>
    </row>
    <row r="1145" spans="1:7" customFormat="1" ht="12" customHeight="1">
      <c r="A1145" s="132" t="s">
        <v>18</v>
      </c>
      <c r="B1145" s="133" t="s">
        <v>123</v>
      </c>
      <c r="C1145" s="133">
        <v>529</v>
      </c>
      <c r="D1145" s="174">
        <v>173</v>
      </c>
      <c r="E1145" s="133" t="s">
        <v>138</v>
      </c>
      <c r="F1145" s="148" t="s">
        <v>497</v>
      </c>
      <c r="G1145" s="134"/>
    </row>
    <row r="1146" spans="1:7" customFormat="1" ht="12" customHeight="1">
      <c r="A1146" s="132" t="s">
        <v>457</v>
      </c>
      <c r="B1146" s="133" t="s">
        <v>123</v>
      </c>
      <c r="C1146" s="133">
        <v>530</v>
      </c>
      <c r="D1146" s="174">
        <v>800</v>
      </c>
      <c r="E1146" s="133" t="s">
        <v>138</v>
      </c>
      <c r="F1146" s="148" t="s">
        <v>497</v>
      </c>
      <c r="G1146" s="134"/>
    </row>
    <row r="1147" spans="1:7" customFormat="1" ht="12" customHeight="1">
      <c r="A1147" s="132" t="s">
        <v>510</v>
      </c>
      <c r="B1147" s="133" t="s">
        <v>123</v>
      </c>
      <c r="C1147" s="133">
        <v>531</v>
      </c>
      <c r="D1147" s="174">
        <v>1110</v>
      </c>
      <c r="E1147" s="133" t="s">
        <v>138</v>
      </c>
      <c r="F1147" s="148" t="s">
        <v>497</v>
      </c>
      <c r="G1147" s="134"/>
    </row>
    <row r="1148" spans="1:7" customFormat="1" ht="12" customHeight="1">
      <c r="A1148" s="132" t="s">
        <v>510</v>
      </c>
      <c r="B1148" s="133" t="s">
        <v>123</v>
      </c>
      <c r="C1148" s="133">
        <v>532</v>
      </c>
      <c r="D1148" s="174">
        <v>463</v>
      </c>
      <c r="E1148" s="133" t="s">
        <v>138</v>
      </c>
      <c r="F1148" s="148" t="s">
        <v>9</v>
      </c>
      <c r="G1148" s="134"/>
    </row>
    <row r="1149" spans="1:7" customFormat="1" ht="12" customHeight="1">
      <c r="A1149" s="132" t="s">
        <v>41</v>
      </c>
      <c r="B1149" s="133" t="s">
        <v>123</v>
      </c>
      <c r="C1149" s="133">
        <v>533</v>
      </c>
      <c r="D1149" s="174">
        <v>375</v>
      </c>
      <c r="E1149" s="133" t="s">
        <v>138</v>
      </c>
      <c r="F1149" s="148" t="s">
        <v>9</v>
      </c>
      <c r="G1149" s="134"/>
    </row>
    <row r="1150" spans="1:7" customFormat="1" ht="12" customHeight="1">
      <c r="A1150" s="132" t="s">
        <v>41</v>
      </c>
      <c r="B1150" s="133" t="s">
        <v>123</v>
      </c>
      <c r="C1150" s="133">
        <v>534</v>
      </c>
      <c r="D1150" s="174">
        <v>275</v>
      </c>
      <c r="E1150" s="133" t="s">
        <v>138</v>
      </c>
      <c r="F1150" s="148" t="s">
        <v>497</v>
      </c>
      <c r="G1150" s="134"/>
    </row>
    <row r="1151" spans="1:7" customFormat="1" ht="12" customHeight="1">
      <c r="A1151" s="132" t="s">
        <v>405</v>
      </c>
      <c r="B1151" s="133" t="s">
        <v>123</v>
      </c>
      <c r="C1151" s="133">
        <v>535</v>
      </c>
      <c r="D1151" s="174">
        <v>303</v>
      </c>
      <c r="E1151" s="133" t="s">
        <v>138</v>
      </c>
      <c r="F1151" s="148" t="s">
        <v>497</v>
      </c>
      <c r="G1151" s="134"/>
    </row>
    <row r="1152" spans="1:7" customFormat="1" ht="12" customHeight="1">
      <c r="A1152" s="132" t="s">
        <v>405</v>
      </c>
      <c r="B1152" s="133" t="s">
        <v>123</v>
      </c>
      <c r="C1152" s="133">
        <v>536</v>
      </c>
      <c r="D1152" s="174">
        <v>338</v>
      </c>
      <c r="E1152" s="133" t="s">
        <v>138</v>
      </c>
      <c r="F1152" s="148" t="s">
        <v>9</v>
      </c>
      <c r="G1152" s="134"/>
    </row>
    <row r="1153" spans="1:7" customFormat="1" ht="12" customHeight="1">
      <c r="A1153" s="132" t="s">
        <v>113</v>
      </c>
      <c r="B1153" s="133" t="s">
        <v>123</v>
      </c>
      <c r="C1153" s="133">
        <v>537</v>
      </c>
      <c r="D1153" s="174">
        <v>335</v>
      </c>
      <c r="E1153" s="133" t="s">
        <v>138</v>
      </c>
      <c r="F1153" s="148" t="s">
        <v>497</v>
      </c>
      <c r="G1153" s="134"/>
    </row>
    <row r="1154" spans="1:7" customFormat="1" ht="12" customHeight="1">
      <c r="A1154" s="132" t="s">
        <v>523</v>
      </c>
      <c r="B1154" s="133" t="s">
        <v>123</v>
      </c>
      <c r="C1154" s="133">
        <v>538</v>
      </c>
      <c r="D1154" s="174">
        <v>452</v>
      </c>
      <c r="E1154" s="133" t="s">
        <v>138</v>
      </c>
      <c r="F1154" s="148" t="s">
        <v>9</v>
      </c>
      <c r="G1154" s="134"/>
    </row>
    <row r="1155" spans="1:7" customFormat="1" ht="12" customHeight="1">
      <c r="A1155" s="132" t="s">
        <v>41</v>
      </c>
      <c r="B1155" s="133" t="s">
        <v>123</v>
      </c>
      <c r="C1155" s="133">
        <v>539</v>
      </c>
      <c r="D1155" s="174">
        <v>705</v>
      </c>
      <c r="E1155" s="133" t="s">
        <v>138</v>
      </c>
      <c r="F1155" s="148" t="s">
        <v>9</v>
      </c>
      <c r="G1155" s="134"/>
    </row>
    <row r="1156" spans="1:7" customFormat="1" ht="12" customHeight="1">
      <c r="A1156" s="132" t="s">
        <v>41</v>
      </c>
      <c r="B1156" s="133" t="s">
        <v>123</v>
      </c>
      <c r="C1156" s="133">
        <v>540</v>
      </c>
      <c r="D1156" s="174">
        <v>315</v>
      </c>
      <c r="E1156" s="133" t="s">
        <v>138</v>
      </c>
      <c r="F1156" s="148" t="s">
        <v>497</v>
      </c>
      <c r="G1156" s="134"/>
    </row>
    <row r="1157" spans="1:7" customFormat="1" ht="12" customHeight="1">
      <c r="A1157" s="132" t="s">
        <v>41</v>
      </c>
      <c r="B1157" s="133" t="s">
        <v>123</v>
      </c>
      <c r="C1157" s="133">
        <v>541</v>
      </c>
      <c r="D1157" s="174">
        <v>550</v>
      </c>
      <c r="E1157" s="133" t="s">
        <v>138</v>
      </c>
      <c r="F1157" s="148" t="s">
        <v>497</v>
      </c>
      <c r="G1157" s="134"/>
    </row>
    <row r="1158" spans="1:7" customFormat="1" ht="12" customHeight="1">
      <c r="A1158" s="132" t="s">
        <v>41</v>
      </c>
      <c r="B1158" s="133" t="s">
        <v>123</v>
      </c>
      <c r="C1158" s="133">
        <v>542</v>
      </c>
      <c r="D1158" s="174">
        <v>540</v>
      </c>
      <c r="E1158" s="133" t="s">
        <v>138</v>
      </c>
      <c r="F1158" s="148" t="s">
        <v>9</v>
      </c>
      <c r="G1158" s="134"/>
    </row>
    <row r="1159" spans="1:7" customFormat="1" ht="12" customHeight="1">
      <c r="A1159" s="132" t="s">
        <v>575</v>
      </c>
      <c r="B1159" s="133" t="s">
        <v>123</v>
      </c>
      <c r="C1159" s="133">
        <v>543</v>
      </c>
      <c r="D1159" s="174">
        <v>4150</v>
      </c>
      <c r="E1159" s="133" t="s">
        <v>138</v>
      </c>
      <c r="F1159" s="148" t="s">
        <v>9</v>
      </c>
      <c r="G1159" s="134"/>
    </row>
    <row r="1160" spans="1:7" customFormat="1" ht="12" customHeight="1">
      <c r="A1160" s="132" t="s">
        <v>435</v>
      </c>
      <c r="B1160" s="133" t="s">
        <v>123</v>
      </c>
      <c r="C1160" s="133">
        <v>544</v>
      </c>
      <c r="D1160" s="174">
        <v>520</v>
      </c>
      <c r="E1160" s="133" t="s">
        <v>138</v>
      </c>
      <c r="F1160" s="148" t="s">
        <v>9</v>
      </c>
      <c r="G1160" s="134"/>
    </row>
    <row r="1161" spans="1:7" customFormat="1" ht="12" customHeight="1">
      <c r="A1161" s="135" t="s">
        <v>476</v>
      </c>
      <c r="B1161" s="133" t="s">
        <v>123</v>
      </c>
      <c r="C1161" s="133">
        <v>545</v>
      </c>
      <c r="D1161" s="174">
        <v>398</v>
      </c>
      <c r="E1161" s="133" t="s">
        <v>138</v>
      </c>
      <c r="F1161" s="148" t="s">
        <v>9</v>
      </c>
      <c r="G1161" s="134"/>
    </row>
    <row r="1162" spans="1:7" customFormat="1" ht="12" customHeight="1">
      <c r="A1162" s="132" t="s">
        <v>503</v>
      </c>
      <c r="B1162" s="133" t="s">
        <v>123</v>
      </c>
      <c r="C1162" s="133">
        <v>546</v>
      </c>
      <c r="D1162" s="174">
        <v>1306</v>
      </c>
      <c r="E1162" s="133" t="s">
        <v>138</v>
      </c>
      <c r="F1162" s="148" t="s">
        <v>497</v>
      </c>
      <c r="G1162" s="134"/>
    </row>
    <row r="1163" spans="1:7" customFormat="1" ht="12" customHeight="1">
      <c r="A1163" s="132" t="s">
        <v>41</v>
      </c>
      <c r="B1163" s="133" t="s">
        <v>123</v>
      </c>
      <c r="C1163" s="133">
        <v>547</v>
      </c>
      <c r="D1163" s="174">
        <v>189</v>
      </c>
      <c r="E1163" s="133" t="s">
        <v>138</v>
      </c>
      <c r="F1163" s="148" t="s">
        <v>497</v>
      </c>
      <c r="G1163" s="134"/>
    </row>
    <row r="1164" spans="1:7" customFormat="1" ht="12" customHeight="1">
      <c r="A1164" s="135" t="s">
        <v>490</v>
      </c>
      <c r="B1164" s="133" t="s">
        <v>123</v>
      </c>
      <c r="C1164" s="133">
        <v>548</v>
      </c>
      <c r="D1164" s="174">
        <v>770</v>
      </c>
      <c r="E1164" s="133" t="s">
        <v>139</v>
      </c>
      <c r="F1164" s="148" t="s">
        <v>497</v>
      </c>
      <c r="G1164" s="134"/>
    </row>
    <row r="1165" spans="1:7" customFormat="1" ht="12" customHeight="1">
      <c r="A1165" s="132" t="s">
        <v>34</v>
      </c>
      <c r="B1165" s="133" t="s">
        <v>123</v>
      </c>
      <c r="C1165" s="133">
        <v>549</v>
      </c>
      <c r="D1165" s="174">
        <v>960</v>
      </c>
      <c r="E1165" s="133" t="s">
        <v>139</v>
      </c>
      <c r="F1165" s="148" t="s">
        <v>497</v>
      </c>
      <c r="G1165" s="134"/>
    </row>
    <row r="1166" spans="1:7" customFormat="1" ht="12" customHeight="1">
      <c r="A1166" s="132" t="s">
        <v>435</v>
      </c>
      <c r="B1166" s="133" t="s">
        <v>123</v>
      </c>
      <c r="C1166" s="133">
        <v>550</v>
      </c>
      <c r="D1166" s="174">
        <v>480</v>
      </c>
      <c r="E1166" s="133" t="s">
        <v>139</v>
      </c>
      <c r="F1166" s="148" t="s">
        <v>497</v>
      </c>
      <c r="G1166" s="134"/>
    </row>
    <row r="1167" spans="1:7" customFormat="1" ht="12" customHeight="1">
      <c r="A1167" s="132" t="s">
        <v>547</v>
      </c>
      <c r="B1167" s="133" t="s">
        <v>123</v>
      </c>
      <c r="C1167" s="133">
        <v>551</v>
      </c>
      <c r="D1167" s="174">
        <v>508</v>
      </c>
      <c r="E1167" s="133" t="s">
        <v>139</v>
      </c>
      <c r="F1167" s="148" t="s">
        <v>497</v>
      </c>
      <c r="G1167" s="134"/>
    </row>
    <row r="1168" spans="1:7" customFormat="1" ht="12" customHeight="1">
      <c r="A1168" s="132" t="s">
        <v>134</v>
      </c>
      <c r="B1168" s="133" t="s">
        <v>123</v>
      </c>
      <c r="C1168" s="133">
        <v>552</v>
      </c>
      <c r="D1168" s="174">
        <v>1620</v>
      </c>
      <c r="E1168" s="133" t="s">
        <v>139</v>
      </c>
      <c r="F1168" s="148" t="s">
        <v>497</v>
      </c>
      <c r="G1168" s="134"/>
    </row>
    <row r="1169" spans="1:7" customFormat="1" ht="12" customHeight="1">
      <c r="A1169" s="132" t="s">
        <v>414</v>
      </c>
      <c r="B1169" s="133" t="s">
        <v>123</v>
      </c>
      <c r="C1169" s="133">
        <v>553</v>
      </c>
      <c r="D1169" s="174">
        <v>570</v>
      </c>
      <c r="E1169" s="133" t="s">
        <v>139</v>
      </c>
      <c r="F1169" s="148" t="s">
        <v>497</v>
      </c>
      <c r="G1169" s="134"/>
    </row>
    <row r="1170" spans="1:7" customFormat="1" ht="12" customHeight="1">
      <c r="A1170" s="132" t="s">
        <v>519</v>
      </c>
      <c r="B1170" s="133" t="s">
        <v>123</v>
      </c>
      <c r="C1170" s="133">
        <v>554</v>
      </c>
      <c r="D1170" s="174">
        <v>205</v>
      </c>
      <c r="E1170" s="133" t="s">
        <v>139</v>
      </c>
      <c r="F1170" s="148" t="s">
        <v>497</v>
      </c>
      <c r="G1170" s="134"/>
    </row>
    <row r="1171" spans="1:7" customFormat="1" ht="12" customHeight="1">
      <c r="A1171" s="132" t="s">
        <v>30</v>
      </c>
      <c r="B1171" s="133" t="s">
        <v>123</v>
      </c>
      <c r="C1171" s="133">
        <v>555</v>
      </c>
      <c r="D1171" s="174">
        <v>205</v>
      </c>
      <c r="E1171" s="133" t="s">
        <v>139</v>
      </c>
      <c r="F1171" s="148" t="s">
        <v>497</v>
      </c>
      <c r="G1171" s="134"/>
    </row>
    <row r="1172" spans="1:7" customFormat="1" ht="12" customHeight="1">
      <c r="A1172" s="132" t="s">
        <v>430</v>
      </c>
      <c r="B1172" s="133" t="s">
        <v>123</v>
      </c>
      <c r="C1172" s="133">
        <v>556</v>
      </c>
      <c r="D1172" s="174">
        <v>384</v>
      </c>
      <c r="E1172" s="133" t="s">
        <v>139</v>
      </c>
      <c r="F1172" s="148" t="s">
        <v>497</v>
      </c>
      <c r="G1172" s="134"/>
    </row>
    <row r="1173" spans="1:7" customFormat="1" ht="12" customHeight="1">
      <c r="A1173" s="132" t="s">
        <v>503</v>
      </c>
      <c r="B1173" s="133" t="s">
        <v>123</v>
      </c>
      <c r="C1173" s="133">
        <v>557</v>
      </c>
      <c r="D1173" s="174">
        <v>328</v>
      </c>
      <c r="E1173" s="133" t="s">
        <v>139</v>
      </c>
      <c r="F1173" s="148" t="s">
        <v>497</v>
      </c>
      <c r="G1173" s="134"/>
    </row>
    <row r="1174" spans="1:7" customFormat="1" ht="12" customHeight="1">
      <c r="A1174" s="132" t="s">
        <v>41</v>
      </c>
      <c r="B1174" s="133" t="s">
        <v>123</v>
      </c>
      <c r="C1174" s="133">
        <v>558</v>
      </c>
      <c r="D1174" s="174">
        <v>675</v>
      </c>
      <c r="E1174" s="133" t="s">
        <v>139</v>
      </c>
      <c r="F1174" s="148" t="s">
        <v>497</v>
      </c>
      <c r="G1174" s="134"/>
    </row>
    <row r="1175" spans="1:7" customFormat="1" ht="12" customHeight="1">
      <c r="A1175" s="135" t="s">
        <v>433</v>
      </c>
      <c r="B1175" s="133" t="s">
        <v>123</v>
      </c>
      <c r="C1175" s="133">
        <v>559</v>
      </c>
      <c r="D1175" s="174">
        <v>141</v>
      </c>
      <c r="E1175" s="133" t="s">
        <v>139</v>
      </c>
      <c r="F1175" s="148" t="s">
        <v>497</v>
      </c>
      <c r="G1175" s="134"/>
    </row>
    <row r="1176" spans="1:7" customFormat="1" ht="12" customHeight="1">
      <c r="A1176" s="135" t="s">
        <v>433</v>
      </c>
      <c r="B1176" s="133" t="s">
        <v>123</v>
      </c>
      <c r="C1176" s="133">
        <v>560</v>
      </c>
      <c r="D1176" s="174">
        <v>171</v>
      </c>
      <c r="E1176" s="133" t="s">
        <v>139</v>
      </c>
      <c r="F1176" s="148" t="s">
        <v>497</v>
      </c>
      <c r="G1176" s="134"/>
    </row>
    <row r="1177" spans="1:7" customFormat="1" ht="12" customHeight="1">
      <c r="A1177" s="132" t="s">
        <v>41</v>
      </c>
      <c r="B1177" s="133" t="s">
        <v>123</v>
      </c>
      <c r="C1177" s="133">
        <v>561</v>
      </c>
      <c r="D1177" s="174">
        <v>181</v>
      </c>
      <c r="E1177" s="133" t="s">
        <v>139</v>
      </c>
      <c r="F1177" s="148" t="s">
        <v>497</v>
      </c>
      <c r="G1177" s="134"/>
    </row>
    <row r="1178" spans="1:7" customFormat="1" ht="12" customHeight="1">
      <c r="A1178" s="132" t="s">
        <v>41</v>
      </c>
      <c r="B1178" s="133" t="s">
        <v>123</v>
      </c>
      <c r="C1178" s="133">
        <v>562</v>
      </c>
      <c r="D1178" s="174">
        <v>161</v>
      </c>
      <c r="E1178" s="133" t="s">
        <v>139</v>
      </c>
      <c r="F1178" s="148" t="s">
        <v>497</v>
      </c>
      <c r="G1178" s="134"/>
    </row>
    <row r="1179" spans="1:7" customFormat="1" ht="12" customHeight="1">
      <c r="A1179" s="132" t="s">
        <v>45</v>
      </c>
      <c r="B1179" s="133" t="s">
        <v>123</v>
      </c>
      <c r="C1179" s="133">
        <v>563</v>
      </c>
      <c r="D1179" s="174">
        <v>17</v>
      </c>
      <c r="E1179" s="133" t="s">
        <v>139</v>
      </c>
      <c r="F1179" s="148" t="s">
        <v>497</v>
      </c>
      <c r="G1179" s="134"/>
    </row>
    <row r="1180" spans="1:7" customFormat="1" ht="12" customHeight="1">
      <c r="A1180" s="132" t="s">
        <v>45</v>
      </c>
      <c r="B1180" s="133" t="s">
        <v>123</v>
      </c>
      <c r="C1180" s="133">
        <v>564</v>
      </c>
      <c r="D1180" s="174">
        <v>545</v>
      </c>
      <c r="E1180" s="133" t="s">
        <v>139</v>
      </c>
      <c r="F1180" s="148" t="s">
        <v>497</v>
      </c>
      <c r="G1180" s="134"/>
    </row>
    <row r="1181" spans="1:7" customFormat="1" ht="12" customHeight="1">
      <c r="A1181" s="132" t="s">
        <v>459</v>
      </c>
      <c r="B1181" s="133" t="s">
        <v>123</v>
      </c>
      <c r="C1181" s="133">
        <v>565</v>
      </c>
      <c r="D1181" s="174">
        <v>312</v>
      </c>
      <c r="E1181" s="133" t="s">
        <v>139</v>
      </c>
      <c r="F1181" s="148" t="s">
        <v>497</v>
      </c>
      <c r="G1181" s="134"/>
    </row>
    <row r="1182" spans="1:7" customFormat="1" ht="12" customHeight="1">
      <c r="A1182" s="132" t="s">
        <v>519</v>
      </c>
      <c r="B1182" s="133" t="s">
        <v>123</v>
      </c>
      <c r="C1182" s="133">
        <v>566</v>
      </c>
      <c r="D1182" s="174">
        <v>305</v>
      </c>
      <c r="E1182" s="133" t="s">
        <v>139</v>
      </c>
      <c r="F1182" s="148" t="s">
        <v>497</v>
      </c>
      <c r="G1182" s="134"/>
    </row>
    <row r="1183" spans="1:7" customFormat="1" ht="12" customHeight="1">
      <c r="A1183" s="132" t="s">
        <v>41</v>
      </c>
      <c r="B1183" s="133" t="s">
        <v>123</v>
      </c>
      <c r="C1183" s="133">
        <v>567</v>
      </c>
      <c r="D1183" s="174">
        <v>5490</v>
      </c>
      <c r="E1183" s="133" t="s">
        <v>139</v>
      </c>
      <c r="F1183" s="148" t="s">
        <v>497</v>
      </c>
      <c r="G1183" s="134"/>
    </row>
    <row r="1184" spans="1:7" customFormat="1" ht="12" customHeight="1">
      <c r="A1184" s="132" t="s">
        <v>41</v>
      </c>
      <c r="B1184" s="133" t="s">
        <v>123</v>
      </c>
      <c r="C1184" s="133">
        <v>568</v>
      </c>
      <c r="D1184" s="174">
        <v>1834</v>
      </c>
      <c r="E1184" s="133" t="s">
        <v>139</v>
      </c>
      <c r="F1184" s="148" t="s">
        <v>497</v>
      </c>
      <c r="G1184" s="134"/>
    </row>
    <row r="1185" spans="1:7" customFormat="1" ht="12" customHeight="1">
      <c r="A1185" s="132" t="s">
        <v>430</v>
      </c>
      <c r="B1185" s="133" t="s">
        <v>123</v>
      </c>
      <c r="C1185" s="133">
        <v>569</v>
      </c>
      <c r="D1185" s="174">
        <v>890</v>
      </c>
      <c r="E1185" s="133" t="s">
        <v>139</v>
      </c>
      <c r="F1185" s="148" t="s">
        <v>497</v>
      </c>
      <c r="G1185" s="134"/>
    </row>
    <row r="1186" spans="1:7" customFormat="1" ht="12" customHeight="1">
      <c r="A1186" s="132" t="s">
        <v>430</v>
      </c>
      <c r="B1186" s="133" t="s">
        <v>123</v>
      </c>
      <c r="C1186" s="133">
        <v>570</v>
      </c>
      <c r="D1186" s="174">
        <v>615</v>
      </c>
      <c r="E1186" s="133" t="s">
        <v>139</v>
      </c>
      <c r="F1186" s="148" t="s">
        <v>497</v>
      </c>
      <c r="G1186" s="134"/>
    </row>
    <row r="1187" spans="1:7" customFormat="1" ht="12" customHeight="1">
      <c r="A1187" s="132" t="s">
        <v>523</v>
      </c>
      <c r="B1187" s="133" t="s">
        <v>123</v>
      </c>
      <c r="C1187" s="133">
        <v>571</v>
      </c>
      <c r="D1187" s="174">
        <v>855</v>
      </c>
      <c r="E1187" s="133" t="s">
        <v>140</v>
      </c>
      <c r="F1187" s="148" t="s">
        <v>9</v>
      </c>
      <c r="G1187" s="134"/>
    </row>
    <row r="1188" spans="1:7" customFormat="1" ht="12" customHeight="1">
      <c r="A1188" s="132" t="s">
        <v>523</v>
      </c>
      <c r="B1188" s="133" t="s">
        <v>123</v>
      </c>
      <c r="C1188" s="133">
        <v>572</v>
      </c>
      <c r="D1188" s="174">
        <v>655</v>
      </c>
      <c r="E1188" s="133" t="s">
        <v>140</v>
      </c>
      <c r="F1188" s="148" t="s">
        <v>497</v>
      </c>
      <c r="G1188" s="134"/>
    </row>
    <row r="1189" spans="1:7" customFormat="1" ht="12" customHeight="1">
      <c r="A1189" s="132" t="s">
        <v>403</v>
      </c>
      <c r="B1189" s="133" t="s">
        <v>123</v>
      </c>
      <c r="C1189" s="133">
        <v>573</v>
      </c>
      <c r="D1189" s="174">
        <v>360</v>
      </c>
      <c r="E1189" s="133" t="s">
        <v>140</v>
      </c>
      <c r="F1189" s="148" t="s">
        <v>497</v>
      </c>
      <c r="G1189" s="134"/>
    </row>
    <row r="1190" spans="1:7" customFormat="1" ht="12" customHeight="1">
      <c r="A1190" s="132" t="s">
        <v>403</v>
      </c>
      <c r="B1190" s="133" t="s">
        <v>123</v>
      </c>
      <c r="C1190" s="133">
        <v>574</v>
      </c>
      <c r="D1190" s="174">
        <v>975</v>
      </c>
      <c r="E1190" s="133" t="s">
        <v>140</v>
      </c>
      <c r="F1190" s="148" t="s">
        <v>9</v>
      </c>
      <c r="G1190" s="134"/>
    </row>
    <row r="1191" spans="1:7" customFormat="1" ht="12" customHeight="1">
      <c r="A1191" s="132" t="s">
        <v>440</v>
      </c>
      <c r="B1191" s="133" t="s">
        <v>123</v>
      </c>
      <c r="C1191" s="133">
        <v>575</v>
      </c>
      <c r="D1191" s="174">
        <v>515</v>
      </c>
      <c r="E1191" s="133" t="s">
        <v>140</v>
      </c>
      <c r="F1191" s="148" t="s">
        <v>9</v>
      </c>
      <c r="G1191" s="134"/>
    </row>
    <row r="1192" spans="1:7" customFormat="1" ht="12" customHeight="1">
      <c r="A1192" s="132" t="s">
        <v>440</v>
      </c>
      <c r="B1192" s="133" t="s">
        <v>123</v>
      </c>
      <c r="C1192" s="133">
        <v>576</v>
      </c>
      <c r="D1192" s="174">
        <v>545</v>
      </c>
      <c r="E1192" s="133" t="s">
        <v>140</v>
      </c>
      <c r="F1192" s="148" t="s">
        <v>497</v>
      </c>
      <c r="G1192" s="134"/>
    </row>
    <row r="1193" spans="1:7" customFormat="1" ht="12" customHeight="1">
      <c r="A1193" s="132" t="s">
        <v>423</v>
      </c>
      <c r="B1193" s="133" t="s">
        <v>123</v>
      </c>
      <c r="C1193" s="133">
        <v>577</v>
      </c>
      <c r="D1193" s="174">
        <v>541</v>
      </c>
      <c r="E1193" s="133" t="s">
        <v>140</v>
      </c>
      <c r="F1193" s="148" t="s">
        <v>497</v>
      </c>
      <c r="G1193" s="134"/>
    </row>
    <row r="1194" spans="1:7" customFormat="1" ht="12" customHeight="1">
      <c r="A1194" s="132" t="s">
        <v>404</v>
      </c>
      <c r="B1194" s="133" t="s">
        <v>123</v>
      </c>
      <c r="C1194" s="133">
        <v>578</v>
      </c>
      <c r="D1194" s="174">
        <v>305</v>
      </c>
      <c r="E1194" s="133" t="s">
        <v>140</v>
      </c>
      <c r="F1194" s="148" t="s">
        <v>497</v>
      </c>
      <c r="G1194" s="134"/>
    </row>
    <row r="1195" spans="1:7" customFormat="1" ht="12" customHeight="1">
      <c r="A1195" s="132" t="s">
        <v>404</v>
      </c>
      <c r="B1195" s="133" t="s">
        <v>123</v>
      </c>
      <c r="C1195" s="133">
        <v>579</v>
      </c>
      <c r="D1195" s="174">
        <v>332</v>
      </c>
      <c r="E1195" s="133" t="s">
        <v>140</v>
      </c>
      <c r="F1195" s="148" t="s">
        <v>9</v>
      </c>
      <c r="G1195" s="134"/>
    </row>
    <row r="1196" spans="1:7" customFormat="1" ht="12" customHeight="1">
      <c r="A1196" s="132" t="s">
        <v>414</v>
      </c>
      <c r="B1196" s="133" t="s">
        <v>123</v>
      </c>
      <c r="C1196" s="133">
        <v>580</v>
      </c>
      <c r="D1196" s="174">
        <v>236</v>
      </c>
      <c r="E1196" s="133" t="s">
        <v>140</v>
      </c>
      <c r="F1196" s="148" t="s">
        <v>9</v>
      </c>
      <c r="G1196" s="134"/>
    </row>
    <row r="1197" spans="1:7" customFormat="1" ht="12" customHeight="1">
      <c r="A1197" s="132" t="s">
        <v>414</v>
      </c>
      <c r="B1197" s="133" t="s">
        <v>123</v>
      </c>
      <c r="C1197" s="133">
        <v>581</v>
      </c>
      <c r="D1197" s="174">
        <v>239</v>
      </c>
      <c r="E1197" s="133" t="s">
        <v>140</v>
      </c>
      <c r="F1197" s="148" t="s">
        <v>497</v>
      </c>
      <c r="G1197" s="134"/>
    </row>
    <row r="1198" spans="1:7" customFormat="1" ht="12" customHeight="1">
      <c r="A1198" s="132" t="s">
        <v>441</v>
      </c>
      <c r="B1198" s="133" t="s">
        <v>123</v>
      </c>
      <c r="C1198" s="133">
        <v>582</v>
      </c>
      <c r="D1198" s="174">
        <v>550</v>
      </c>
      <c r="E1198" s="133" t="s">
        <v>140</v>
      </c>
      <c r="F1198" s="148" t="s">
        <v>497</v>
      </c>
      <c r="G1198" s="134"/>
    </row>
    <row r="1199" spans="1:7" customFormat="1" ht="12" customHeight="1">
      <c r="A1199" s="132" t="s">
        <v>441</v>
      </c>
      <c r="B1199" s="133" t="s">
        <v>123</v>
      </c>
      <c r="C1199" s="133">
        <v>583</v>
      </c>
      <c r="D1199" s="174">
        <v>493</v>
      </c>
      <c r="E1199" s="133" t="s">
        <v>140</v>
      </c>
      <c r="F1199" s="148" t="s">
        <v>9</v>
      </c>
      <c r="G1199" s="134"/>
    </row>
    <row r="1200" spans="1:7" customFormat="1" ht="12" customHeight="1">
      <c r="A1200" s="132" t="s">
        <v>45</v>
      </c>
      <c r="B1200" s="133" t="s">
        <v>123</v>
      </c>
      <c r="C1200" s="133">
        <v>584</v>
      </c>
      <c r="D1200" s="174">
        <v>277</v>
      </c>
      <c r="E1200" s="133" t="s">
        <v>140</v>
      </c>
      <c r="F1200" s="148" t="s">
        <v>9</v>
      </c>
      <c r="G1200" s="134"/>
    </row>
    <row r="1201" spans="1:7" customFormat="1" ht="12" customHeight="1">
      <c r="A1201" s="132" t="s">
        <v>45</v>
      </c>
      <c r="B1201" s="133" t="s">
        <v>123</v>
      </c>
      <c r="C1201" s="133">
        <v>585</v>
      </c>
      <c r="D1201" s="174">
        <v>458</v>
      </c>
      <c r="E1201" s="133" t="s">
        <v>140</v>
      </c>
      <c r="F1201" s="148" t="s">
        <v>497</v>
      </c>
      <c r="G1201" s="134"/>
    </row>
    <row r="1202" spans="1:7" customFormat="1" ht="12" customHeight="1">
      <c r="A1202" s="132" t="s">
        <v>519</v>
      </c>
      <c r="B1202" s="133" t="s">
        <v>123</v>
      </c>
      <c r="C1202" s="133">
        <v>586</v>
      </c>
      <c r="D1202" s="174">
        <v>452</v>
      </c>
      <c r="E1202" s="133" t="s">
        <v>140</v>
      </c>
      <c r="F1202" s="148" t="s">
        <v>497</v>
      </c>
      <c r="G1202" s="134"/>
    </row>
    <row r="1203" spans="1:7" customFormat="1" ht="12" customHeight="1">
      <c r="A1203" s="132" t="s">
        <v>519</v>
      </c>
      <c r="B1203" s="133" t="s">
        <v>123</v>
      </c>
      <c r="C1203" s="133">
        <v>587</v>
      </c>
      <c r="D1203" s="174">
        <v>206</v>
      </c>
      <c r="E1203" s="133" t="s">
        <v>140</v>
      </c>
      <c r="F1203" s="148" t="s">
        <v>9</v>
      </c>
      <c r="G1203" s="134"/>
    </row>
    <row r="1204" spans="1:7" customFormat="1" ht="12" customHeight="1">
      <c r="A1204" s="132" t="s">
        <v>511</v>
      </c>
      <c r="B1204" s="133" t="s">
        <v>123</v>
      </c>
      <c r="C1204" s="133">
        <v>588</v>
      </c>
      <c r="D1204" s="174">
        <v>549</v>
      </c>
      <c r="E1204" s="133" t="s">
        <v>140</v>
      </c>
      <c r="F1204" s="148" t="s">
        <v>9</v>
      </c>
      <c r="G1204" s="134"/>
    </row>
    <row r="1205" spans="1:7" customFormat="1" ht="12" customHeight="1">
      <c r="A1205" s="132" t="s">
        <v>511</v>
      </c>
      <c r="B1205" s="133" t="s">
        <v>123</v>
      </c>
      <c r="C1205" s="133">
        <v>589</v>
      </c>
      <c r="D1205" s="174">
        <v>1850</v>
      </c>
      <c r="E1205" s="133" t="s">
        <v>140</v>
      </c>
      <c r="F1205" s="148" t="s">
        <v>497</v>
      </c>
      <c r="G1205" s="134"/>
    </row>
    <row r="1206" spans="1:7" customFormat="1" ht="12" customHeight="1">
      <c r="A1206" s="132" t="s">
        <v>414</v>
      </c>
      <c r="B1206" s="133" t="s">
        <v>123</v>
      </c>
      <c r="C1206" s="133">
        <v>591</v>
      </c>
      <c r="D1206" s="174">
        <v>333</v>
      </c>
      <c r="E1206" s="133" t="s">
        <v>140</v>
      </c>
      <c r="F1206" s="148" t="s">
        <v>9</v>
      </c>
      <c r="G1206" s="134"/>
    </row>
    <row r="1207" spans="1:7" customFormat="1" ht="12" customHeight="1">
      <c r="A1207" s="132" t="s">
        <v>41</v>
      </c>
      <c r="B1207" s="133" t="s">
        <v>123</v>
      </c>
      <c r="C1207" s="133">
        <v>592</v>
      </c>
      <c r="D1207" s="174">
        <v>218</v>
      </c>
      <c r="E1207" s="133" t="s">
        <v>140</v>
      </c>
      <c r="F1207" s="148" t="s">
        <v>9</v>
      </c>
      <c r="G1207" s="134"/>
    </row>
    <row r="1208" spans="1:7" customFormat="1" ht="12" customHeight="1">
      <c r="A1208" s="132" t="s">
        <v>435</v>
      </c>
      <c r="B1208" s="133" t="s">
        <v>123</v>
      </c>
      <c r="C1208" s="133">
        <v>593</v>
      </c>
      <c r="D1208" s="174">
        <v>504</v>
      </c>
      <c r="E1208" s="133" t="s">
        <v>140</v>
      </c>
      <c r="F1208" s="148" t="s">
        <v>9</v>
      </c>
      <c r="G1208" s="134"/>
    </row>
    <row r="1209" spans="1:7" customFormat="1" ht="12" customHeight="1">
      <c r="A1209" s="132" t="s">
        <v>509</v>
      </c>
      <c r="B1209" s="133" t="s">
        <v>123</v>
      </c>
      <c r="C1209" s="133">
        <v>594</v>
      </c>
      <c r="D1209" s="174">
        <v>354</v>
      </c>
      <c r="E1209" s="133" t="s">
        <v>140</v>
      </c>
      <c r="F1209" s="148" t="s">
        <v>497</v>
      </c>
      <c r="G1209" s="134"/>
    </row>
    <row r="1210" spans="1:7" customFormat="1" ht="12" customHeight="1">
      <c r="A1210" s="135" t="s">
        <v>526</v>
      </c>
      <c r="B1210" s="133" t="s">
        <v>123</v>
      </c>
      <c r="C1210" s="133">
        <v>595</v>
      </c>
      <c r="D1210" s="174">
        <v>1</v>
      </c>
      <c r="E1210" s="133" t="s">
        <v>140</v>
      </c>
      <c r="F1210" s="148" t="s">
        <v>497</v>
      </c>
      <c r="G1210" s="134"/>
    </row>
    <row r="1211" spans="1:7" customFormat="1" ht="12" customHeight="1">
      <c r="A1211" s="132" t="s">
        <v>503</v>
      </c>
      <c r="B1211" s="133" t="s">
        <v>123</v>
      </c>
      <c r="C1211" s="133">
        <v>596</v>
      </c>
      <c r="D1211" s="174">
        <v>52</v>
      </c>
      <c r="E1211" s="133" t="s">
        <v>140</v>
      </c>
      <c r="F1211" s="148" t="s">
        <v>497</v>
      </c>
      <c r="G1211" s="134"/>
    </row>
    <row r="1212" spans="1:7" customFormat="1" ht="12" customHeight="1">
      <c r="A1212" s="132" t="s">
        <v>503</v>
      </c>
      <c r="B1212" s="133" t="s">
        <v>123</v>
      </c>
      <c r="C1212" s="133">
        <v>597</v>
      </c>
      <c r="D1212" s="174">
        <v>274</v>
      </c>
      <c r="E1212" s="133" t="s">
        <v>140</v>
      </c>
      <c r="F1212" s="148" t="s">
        <v>497</v>
      </c>
      <c r="G1212" s="134"/>
    </row>
    <row r="1213" spans="1:7" customFormat="1" ht="12" customHeight="1">
      <c r="A1213" s="132" t="s">
        <v>411</v>
      </c>
      <c r="B1213" s="133" t="s">
        <v>123</v>
      </c>
      <c r="C1213" s="133">
        <v>598</v>
      </c>
      <c r="D1213" s="174">
        <v>119</v>
      </c>
      <c r="E1213" s="133" t="s">
        <v>141</v>
      </c>
      <c r="F1213" s="148" t="s">
        <v>497</v>
      </c>
      <c r="G1213" s="134"/>
    </row>
    <row r="1214" spans="1:7" customFormat="1" ht="12" customHeight="1">
      <c r="A1214" s="132" t="s">
        <v>411</v>
      </c>
      <c r="B1214" s="133" t="s">
        <v>123</v>
      </c>
      <c r="C1214" s="133">
        <v>599</v>
      </c>
      <c r="D1214" s="174">
        <v>218</v>
      </c>
      <c r="E1214" s="133" t="s">
        <v>141</v>
      </c>
      <c r="F1214" s="148" t="s">
        <v>497</v>
      </c>
      <c r="G1214" s="134"/>
    </row>
    <row r="1215" spans="1:7" customFormat="1" ht="12" customHeight="1">
      <c r="A1215" s="132" t="s">
        <v>459</v>
      </c>
      <c r="B1215" s="133" t="s">
        <v>123</v>
      </c>
      <c r="C1215" s="133">
        <v>600</v>
      </c>
      <c r="D1215" s="174">
        <v>711</v>
      </c>
      <c r="E1215" s="133" t="s">
        <v>141</v>
      </c>
      <c r="F1215" s="148" t="s">
        <v>497</v>
      </c>
      <c r="G1215" s="134"/>
    </row>
    <row r="1216" spans="1:7" customFormat="1" ht="12" customHeight="1">
      <c r="A1216" s="132" t="s">
        <v>459</v>
      </c>
      <c r="B1216" s="133" t="s">
        <v>123</v>
      </c>
      <c r="C1216" s="133">
        <v>601</v>
      </c>
      <c r="D1216" s="174">
        <v>79</v>
      </c>
      <c r="E1216" s="133" t="s">
        <v>141</v>
      </c>
      <c r="F1216" s="148" t="s">
        <v>497</v>
      </c>
      <c r="G1216" s="134"/>
    </row>
    <row r="1217" spans="1:7" customFormat="1" ht="12" customHeight="1">
      <c r="A1217" s="132" t="s">
        <v>503</v>
      </c>
      <c r="B1217" s="133" t="s">
        <v>123</v>
      </c>
      <c r="C1217" s="133">
        <v>602</v>
      </c>
      <c r="D1217" s="174">
        <v>176</v>
      </c>
      <c r="E1217" s="133" t="s">
        <v>141</v>
      </c>
      <c r="F1217" s="148" t="s">
        <v>497</v>
      </c>
      <c r="G1217" s="134"/>
    </row>
    <row r="1218" spans="1:7" customFormat="1" ht="12" customHeight="1">
      <c r="A1218" s="132" t="s">
        <v>142</v>
      </c>
      <c r="B1218" s="133" t="s">
        <v>123</v>
      </c>
      <c r="C1218" s="133">
        <v>603</v>
      </c>
      <c r="D1218" s="174">
        <v>259</v>
      </c>
      <c r="E1218" s="133" t="s">
        <v>141</v>
      </c>
      <c r="F1218" s="148" t="s">
        <v>497</v>
      </c>
      <c r="G1218" s="134"/>
    </row>
    <row r="1219" spans="1:7" customFormat="1" ht="12" customHeight="1">
      <c r="A1219" s="132" t="s">
        <v>142</v>
      </c>
      <c r="B1219" s="133" t="s">
        <v>123</v>
      </c>
      <c r="C1219" s="133">
        <v>604</v>
      </c>
      <c r="D1219" s="174">
        <v>51</v>
      </c>
      <c r="E1219" s="133" t="s">
        <v>141</v>
      </c>
      <c r="F1219" s="148" t="s">
        <v>497</v>
      </c>
      <c r="G1219" s="134"/>
    </row>
    <row r="1220" spans="1:7" customFormat="1" ht="12" customHeight="1">
      <c r="A1220" s="132" t="s">
        <v>41</v>
      </c>
      <c r="B1220" s="133" t="s">
        <v>123</v>
      </c>
      <c r="C1220" s="133">
        <v>605</v>
      </c>
      <c r="D1220" s="174">
        <v>4</v>
      </c>
      <c r="E1220" s="133" t="s">
        <v>141</v>
      </c>
      <c r="F1220" s="148" t="s">
        <v>497</v>
      </c>
      <c r="G1220" s="134"/>
    </row>
    <row r="1221" spans="1:7" customFormat="1" ht="12" customHeight="1">
      <c r="A1221" s="132" t="s">
        <v>41</v>
      </c>
      <c r="B1221" s="133" t="s">
        <v>123</v>
      </c>
      <c r="C1221" s="133">
        <v>606</v>
      </c>
      <c r="D1221" s="174">
        <v>296</v>
      </c>
      <c r="E1221" s="133" t="s">
        <v>141</v>
      </c>
      <c r="F1221" s="148" t="s">
        <v>497</v>
      </c>
      <c r="G1221" s="134"/>
    </row>
    <row r="1222" spans="1:7" customFormat="1" ht="12" customHeight="1">
      <c r="A1222" s="132" t="s">
        <v>51</v>
      </c>
      <c r="B1222" s="133" t="s">
        <v>123</v>
      </c>
      <c r="C1222" s="133">
        <v>607</v>
      </c>
      <c r="D1222" s="174">
        <v>575</v>
      </c>
      <c r="E1222" s="133" t="s">
        <v>141</v>
      </c>
      <c r="F1222" s="148" t="s">
        <v>497</v>
      </c>
      <c r="G1222" s="134"/>
    </row>
    <row r="1223" spans="1:7" customFormat="1" ht="12" customHeight="1">
      <c r="A1223" s="132" t="s">
        <v>414</v>
      </c>
      <c r="B1223" s="133" t="s">
        <v>123</v>
      </c>
      <c r="C1223" s="133">
        <v>608</v>
      </c>
      <c r="D1223" s="174">
        <v>256</v>
      </c>
      <c r="E1223" s="133" t="s">
        <v>141</v>
      </c>
      <c r="F1223" s="148" t="s">
        <v>497</v>
      </c>
      <c r="G1223" s="134"/>
    </row>
    <row r="1224" spans="1:7" customFormat="1" ht="12.75" customHeight="1">
      <c r="A1224" s="135" t="s">
        <v>476</v>
      </c>
      <c r="B1224" s="133" t="s">
        <v>123</v>
      </c>
      <c r="C1224" s="133">
        <v>609</v>
      </c>
      <c r="D1224" s="174">
        <v>288</v>
      </c>
      <c r="E1224" s="133" t="s">
        <v>141</v>
      </c>
      <c r="F1224" s="148" t="s">
        <v>497</v>
      </c>
      <c r="G1224" s="134"/>
    </row>
    <row r="1225" spans="1:7" customFormat="1" ht="12" customHeight="1">
      <c r="A1225" s="132" t="s">
        <v>501</v>
      </c>
      <c r="B1225" s="133" t="s">
        <v>123</v>
      </c>
      <c r="C1225" s="133">
        <v>610</v>
      </c>
      <c r="D1225" s="174">
        <v>400</v>
      </c>
      <c r="E1225" s="133" t="s">
        <v>141</v>
      </c>
      <c r="F1225" s="148" t="s">
        <v>497</v>
      </c>
      <c r="G1225" s="134"/>
    </row>
    <row r="1226" spans="1:7" customFormat="1" ht="12" customHeight="1">
      <c r="A1226" s="132" t="s">
        <v>528</v>
      </c>
      <c r="B1226" s="133" t="s">
        <v>123</v>
      </c>
      <c r="C1226" s="133">
        <v>611</v>
      </c>
      <c r="D1226" s="174">
        <v>490</v>
      </c>
      <c r="E1226" s="133" t="s">
        <v>141</v>
      </c>
      <c r="F1226" s="148" t="s">
        <v>497</v>
      </c>
      <c r="G1226" s="134"/>
    </row>
    <row r="1227" spans="1:7" customFormat="1" ht="12" customHeight="1">
      <c r="A1227" s="132" t="s">
        <v>435</v>
      </c>
      <c r="B1227" s="133" t="s">
        <v>123</v>
      </c>
      <c r="C1227" s="133">
        <v>612</v>
      </c>
      <c r="D1227" s="174">
        <v>635</v>
      </c>
      <c r="E1227" s="133" t="s">
        <v>141</v>
      </c>
      <c r="F1227" s="148" t="s">
        <v>497</v>
      </c>
      <c r="G1227" s="134"/>
    </row>
    <row r="1228" spans="1:7" customFormat="1" ht="12" customHeight="1">
      <c r="A1228" s="132" t="s">
        <v>416</v>
      </c>
      <c r="B1228" s="133" t="s">
        <v>123</v>
      </c>
      <c r="C1228" s="133">
        <v>613</v>
      </c>
      <c r="D1228" s="174">
        <v>105</v>
      </c>
      <c r="E1228" s="133" t="s">
        <v>141</v>
      </c>
      <c r="F1228" s="148" t="s">
        <v>497</v>
      </c>
      <c r="G1228" s="134"/>
    </row>
    <row r="1229" spans="1:7" customFormat="1" ht="12" customHeight="1">
      <c r="A1229" s="132" t="s">
        <v>37</v>
      </c>
      <c r="B1229" s="133" t="s">
        <v>123</v>
      </c>
      <c r="C1229" s="133">
        <v>614</v>
      </c>
      <c r="D1229" s="174">
        <v>190</v>
      </c>
      <c r="E1229" s="133" t="s">
        <v>141</v>
      </c>
      <c r="F1229" s="148" t="s">
        <v>497</v>
      </c>
      <c r="G1229" s="134"/>
    </row>
    <row r="1230" spans="1:7" customFormat="1" ht="12" customHeight="1">
      <c r="A1230" s="132" t="s">
        <v>404</v>
      </c>
      <c r="B1230" s="133" t="s">
        <v>123</v>
      </c>
      <c r="C1230" s="133">
        <v>615</v>
      </c>
      <c r="D1230" s="174">
        <v>190</v>
      </c>
      <c r="E1230" s="133" t="s">
        <v>141</v>
      </c>
      <c r="F1230" s="148" t="s">
        <v>497</v>
      </c>
      <c r="G1230" s="134"/>
    </row>
    <row r="1231" spans="1:7" customFormat="1" ht="12" customHeight="1">
      <c r="A1231" s="132" t="s">
        <v>41</v>
      </c>
      <c r="B1231" s="133" t="s">
        <v>123</v>
      </c>
      <c r="C1231" s="133">
        <v>616</v>
      </c>
      <c r="D1231" s="174">
        <v>720</v>
      </c>
      <c r="E1231" s="133" t="s">
        <v>141</v>
      </c>
      <c r="F1231" s="148" t="s">
        <v>497</v>
      </c>
      <c r="G1231" s="134"/>
    </row>
    <row r="1232" spans="1:7" customFormat="1" ht="12" customHeight="1">
      <c r="A1232" s="132" t="s">
        <v>413</v>
      </c>
      <c r="B1232" s="133" t="s">
        <v>123</v>
      </c>
      <c r="C1232" s="133">
        <v>617</v>
      </c>
      <c r="D1232" s="174">
        <v>410</v>
      </c>
      <c r="E1232" s="133" t="s">
        <v>141</v>
      </c>
      <c r="F1232" s="148" t="s">
        <v>497</v>
      </c>
      <c r="G1232" s="134"/>
    </row>
    <row r="1233" spans="1:7" customFormat="1" ht="12" customHeight="1">
      <c r="A1233" s="132" t="s">
        <v>441</v>
      </c>
      <c r="B1233" s="133" t="s">
        <v>123</v>
      </c>
      <c r="C1233" s="133">
        <v>618</v>
      </c>
      <c r="D1233" s="174">
        <v>395</v>
      </c>
      <c r="E1233" s="133" t="s">
        <v>141</v>
      </c>
      <c r="F1233" s="148" t="s">
        <v>497</v>
      </c>
      <c r="G1233" s="134"/>
    </row>
    <row r="1234" spans="1:7" customFormat="1" ht="12" customHeight="1">
      <c r="A1234" s="135" t="s">
        <v>433</v>
      </c>
      <c r="B1234" s="133" t="s">
        <v>123</v>
      </c>
      <c r="C1234" s="133">
        <v>619</v>
      </c>
      <c r="D1234" s="174">
        <v>196</v>
      </c>
      <c r="E1234" s="133" t="s">
        <v>141</v>
      </c>
      <c r="F1234" s="148" t="s">
        <v>497</v>
      </c>
      <c r="G1234" s="134"/>
    </row>
    <row r="1235" spans="1:7" customFormat="1" ht="12" customHeight="1">
      <c r="A1235" s="132" t="s">
        <v>503</v>
      </c>
      <c r="B1235" s="133" t="s">
        <v>123</v>
      </c>
      <c r="C1235" s="133">
        <v>620</v>
      </c>
      <c r="D1235" s="174">
        <v>439</v>
      </c>
      <c r="E1235" s="133" t="s">
        <v>141</v>
      </c>
      <c r="F1235" s="148" t="s">
        <v>497</v>
      </c>
      <c r="G1235" s="134"/>
    </row>
    <row r="1236" spans="1:7" customFormat="1" ht="12" customHeight="1">
      <c r="A1236" s="132" t="s">
        <v>435</v>
      </c>
      <c r="B1236" s="133" t="s">
        <v>123</v>
      </c>
      <c r="C1236" s="133">
        <v>621</v>
      </c>
      <c r="D1236" s="174">
        <v>25</v>
      </c>
      <c r="E1236" s="133" t="s">
        <v>141</v>
      </c>
      <c r="F1236" s="148" t="s">
        <v>497</v>
      </c>
      <c r="G1236" s="134"/>
    </row>
    <row r="1237" spans="1:7" customFormat="1" ht="12" customHeight="1">
      <c r="A1237" s="132" t="s">
        <v>435</v>
      </c>
      <c r="B1237" s="133" t="s">
        <v>123</v>
      </c>
      <c r="C1237" s="133">
        <v>622</v>
      </c>
      <c r="D1237" s="174">
        <v>348</v>
      </c>
      <c r="E1237" s="133" t="s">
        <v>141</v>
      </c>
      <c r="F1237" s="148" t="s">
        <v>497</v>
      </c>
      <c r="G1237" s="134"/>
    </row>
    <row r="1238" spans="1:7" customFormat="1" ht="12" customHeight="1">
      <c r="A1238" s="132" t="s">
        <v>34</v>
      </c>
      <c r="B1238" s="133" t="s">
        <v>123</v>
      </c>
      <c r="C1238" s="133">
        <v>623</v>
      </c>
      <c r="D1238" s="174">
        <v>268</v>
      </c>
      <c r="E1238" s="133" t="s">
        <v>141</v>
      </c>
      <c r="F1238" s="148" t="s">
        <v>497</v>
      </c>
      <c r="G1238" s="134"/>
    </row>
    <row r="1239" spans="1:7" customFormat="1" ht="12" customHeight="1">
      <c r="A1239" s="132" t="s">
        <v>420</v>
      </c>
      <c r="B1239" s="133" t="s">
        <v>123</v>
      </c>
      <c r="C1239" s="133">
        <v>624</v>
      </c>
      <c r="D1239" s="174">
        <v>326</v>
      </c>
      <c r="E1239" s="133" t="s">
        <v>141</v>
      </c>
      <c r="F1239" s="148" t="s">
        <v>497</v>
      </c>
      <c r="G1239" s="134"/>
    </row>
    <row r="1240" spans="1:7" customFormat="1" ht="12" customHeight="1">
      <c r="A1240" s="132" t="s">
        <v>510</v>
      </c>
      <c r="B1240" s="133" t="s">
        <v>123</v>
      </c>
      <c r="C1240" s="133">
        <v>625</v>
      </c>
      <c r="D1240" s="174">
        <v>695</v>
      </c>
      <c r="E1240" s="133" t="s">
        <v>141</v>
      </c>
      <c r="F1240" s="148" t="s">
        <v>497</v>
      </c>
      <c r="G1240" s="134"/>
    </row>
    <row r="1241" spans="1:7" customFormat="1" ht="12" customHeight="1">
      <c r="A1241" s="132" t="s">
        <v>34</v>
      </c>
      <c r="B1241" s="133" t="s">
        <v>123</v>
      </c>
      <c r="C1241" s="133">
        <v>626</v>
      </c>
      <c r="D1241" s="174">
        <v>126</v>
      </c>
      <c r="E1241" s="133" t="s">
        <v>141</v>
      </c>
      <c r="F1241" s="148" t="s">
        <v>497</v>
      </c>
      <c r="G1241" s="134"/>
    </row>
    <row r="1242" spans="1:7" customFormat="1" ht="12" customHeight="1">
      <c r="A1242" s="132" t="s">
        <v>34</v>
      </c>
      <c r="B1242" s="133" t="s">
        <v>123</v>
      </c>
      <c r="C1242" s="133">
        <v>627</v>
      </c>
      <c r="D1242" s="174">
        <v>245</v>
      </c>
      <c r="E1242" s="133" t="s">
        <v>141</v>
      </c>
      <c r="F1242" s="148" t="s">
        <v>497</v>
      </c>
      <c r="G1242" s="134"/>
    </row>
    <row r="1243" spans="1:7" customFormat="1" ht="12" customHeight="1">
      <c r="A1243" s="132" t="s">
        <v>420</v>
      </c>
      <c r="B1243" s="133" t="s">
        <v>123</v>
      </c>
      <c r="C1243" s="133">
        <v>628</v>
      </c>
      <c r="D1243" s="174">
        <v>3</v>
      </c>
      <c r="E1243" s="133" t="s">
        <v>141</v>
      </c>
      <c r="F1243" s="148" t="s">
        <v>497</v>
      </c>
      <c r="G1243" s="134"/>
    </row>
    <row r="1244" spans="1:7" customFormat="1" ht="12" customHeight="1">
      <c r="A1244" s="132" t="s">
        <v>76</v>
      </c>
      <c r="B1244" s="133" t="s">
        <v>123</v>
      </c>
      <c r="C1244" s="133">
        <v>629</v>
      </c>
      <c r="D1244" s="174">
        <v>260</v>
      </c>
      <c r="E1244" s="133" t="s">
        <v>141</v>
      </c>
      <c r="F1244" s="148" t="s">
        <v>497</v>
      </c>
      <c r="G1244" s="134"/>
    </row>
    <row r="1245" spans="1:7" customFormat="1" ht="12" customHeight="1">
      <c r="A1245" s="132" t="s">
        <v>76</v>
      </c>
      <c r="B1245" s="133" t="s">
        <v>123</v>
      </c>
      <c r="C1245" s="133">
        <v>630</v>
      </c>
      <c r="D1245" s="174">
        <v>74</v>
      </c>
      <c r="E1245" s="133" t="s">
        <v>141</v>
      </c>
      <c r="F1245" s="148" t="s">
        <v>497</v>
      </c>
      <c r="G1245" s="134"/>
    </row>
    <row r="1246" spans="1:7" customFormat="1" ht="12" customHeight="1">
      <c r="A1246" s="132" t="s">
        <v>441</v>
      </c>
      <c r="B1246" s="133" t="s">
        <v>123</v>
      </c>
      <c r="C1246" s="133">
        <v>631</v>
      </c>
      <c r="D1246" s="174">
        <v>23</v>
      </c>
      <c r="E1246" s="133" t="s">
        <v>141</v>
      </c>
      <c r="F1246" s="148" t="s">
        <v>497</v>
      </c>
      <c r="G1246" s="134"/>
    </row>
    <row r="1247" spans="1:7" customFormat="1" ht="12" customHeight="1">
      <c r="A1247" s="132" t="s">
        <v>441</v>
      </c>
      <c r="B1247" s="133" t="s">
        <v>123</v>
      </c>
      <c r="C1247" s="133">
        <v>632</v>
      </c>
      <c r="D1247" s="174">
        <v>686</v>
      </c>
      <c r="E1247" s="133" t="s">
        <v>141</v>
      </c>
      <c r="F1247" s="148" t="s">
        <v>497</v>
      </c>
      <c r="G1247" s="134"/>
    </row>
    <row r="1248" spans="1:7" customFormat="1" ht="12" customHeight="1">
      <c r="A1248" s="132" t="s">
        <v>26</v>
      </c>
      <c r="B1248" s="133" t="s">
        <v>123</v>
      </c>
      <c r="C1248" s="133">
        <v>633</v>
      </c>
      <c r="D1248" s="174">
        <v>146</v>
      </c>
      <c r="E1248" s="133" t="s">
        <v>141</v>
      </c>
      <c r="F1248" s="148" t="s">
        <v>497</v>
      </c>
      <c r="G1248" s="134"/>
    </row>
    <row r="1249" spans="1:7" customFormat="1" ht="12" customHeight="1">
      <c r="A1249" s="132" t="s">
        <v>503</v>
      </c>
      <c r="B1249" s="133" t="s">
        <v>123</v>
      </c>
      <c r="C1249" s="133">
        <v>634</v>
      </c>
      <c r="D1249" s="174">
        <v>96</v>
      </c>
      <c r="E1249" s="133" t="s">
        <v>141</v>
      </c>
      <c r="F1249" s="148" t="s">
        <v>497</v>
      </c>
      <c r="G1249" s="134"/>
    </row>
    <row r="1250" spans="1:7" customFormat="1" ht="12" customHeight="1">
      <c r="A1250" s="132" t="s">
        <v>45</v>
      </c>
      <c r="B1250" s="133" t="s">
        <v>123</v>
      </c>
      <c r="C1250" s="133">
        <v>635</v>
      </c>
      <c r="D1250" s="174">
        <v>2</v>
      </c>
      <c r="E1250" s="133" t="s">
        <v>141</v>
      </c>
      <c r="F1250" s="148" t="s">
        <v>497</v>
      </c>
      <c r="G1250" s="134"/>
    </row>
    <row r="1251" spans="1:7" customFormat="1" ht="12" customHeight="1">
      <c r="A1251" s="132" t="s">
        <v>45</v>
      </c>
      <c r="B1251" s="133" t="s">
        <v>123</v>
      </c>
      <c r="C1251" s="133">
        <v>636</v>
      </c>
      <c r="D1251" s="174">
        <v>351</v>
      </c>
      <c r="E1251" s="133" t="s">
        <v>141</v>
      </c>
      <c r="F1251" s="148" t="s">
        <v>497</v>
      </c>
      <c r="G1251" s="134"/>
    </row>
    <row r="1252" spans="1:7" customFormat="1" ht="12" customHeight="1">
      <c r="A1252" s="132" t="s">
        <v>503</v>
      </c>
      <c r="B1252" s="133" t="s">
        <v>123</v>
      </c>
      <c r="C1252" s="133">
        <v>637</v>
      </c>
      <c r="D1252" s="174">
        <v>284</v>
      </c>
      <c r="E1252" s="133" t="s">
        <v>141</v>
      </c>
      <c r="F1252" s="148" t="s">
        <v>497</v>
      </c>
      <c r="G1252" s="134"/>
    </row>
    <row r="1253" spans="1:7" customFormat="1" ht="12" customHeight="1">
      <c r="A1253" s="132" t="s">
        <v>528</v>
      </c>
      <c r="B1253" s="133" t="s">
        <v>123</v>
      </c>
      <c r="C1253" s="133">
        <v>638</v>
      </c>
      <c r="D1253" s="174">
        <v>125</v>
      </c>
      <c r="E1253" s="133" t="s">
        <v>141</v>
      </c>
      <c r="F1253" s="148" t="s">
        <v>497</v>
      </c>
      <c r="G1253" s="134"/>
    </row>
    <row r="1254" spans="1:7" customFormat="1" ht="12" customHeight="1">
      <c r="A1254" s="132" t="s">
        <v>528</v>
      </c>
      <c r="B1254" s="133" t="s">
        <v>123</v>
      </c>
      <c r="C1254" s="133">
        <v>639</v>
      </c>
      <c r="D1254" s="174">
        <v>185</v>
      </c>
      <c r="E1254" s="133" t="s">
        <v>141</v>
      </c>
      <c r="F1254" s="148" t="s">
        <v>497</v>
      </c>
      <c r="G1254" s="134"/>
    </row>
    <row r="1255" spans="1:7" customFormat="1" ht="12" customHeight="1">
      <c r="A1255" s="132" t="s">
        <v>50</v>
      </c>
      <c r="B1255" s="133" t="s">
        <v>123</v>
      </c>
      <c r="C1255" s="133">
        <v>640</v>
      </c>
      <c r="D1255" s="174">
        <v>16</v>
      </c>
      <c r="E1255" s="133" t="s">
        <v>141</v>
      </c>
      <c r="F1255" s="148" t="s">
        <v>497</v>
      </c>
      <c r="G1255" s="134"/>
    </row>
    <row r="1256" spans="1:7" customFormat="1" ht="12" customHeight="1">
      <c r="A1256" s="132" t="s">
        <v>50</v>
      </c>
      <c r="B1256" s="133" t="s">
        <v>123</v>
      </c>
      <c r="C1256" s="133">
        <v>641</v>
      </c>
      <c r="D1256" s="174">
        <v>529</v>
      </c>
      <c r="E1256" s="133" t="s">
        <v>141</v>
      </c>
      <c r="F1256" s="148" t="s">
        <v>497</v>
      </c>
      <c r="G1256" s="134"/>
    </row>
    <row r="1257" spans="1:7" customFormat="1" ht="12" customHeight="1">
      <c r="A1257" s="132" t="s">
        <v>510</v>
      </c>
      <c r="B1257" s="133" t="s">
        <v>123</v>
      </c>
      <c r="C1257" s="133">
        <v>642</v>
      </c>
      <c r="D1257" s="174">
        <v>595</v>
      </c>
      <c r="E1257" s="133" t="s">
        <v>141</v>
      </c>
      <c r="F1257" s="148" t="s">
        <v>497</v>
      </c>
      <c r="G1257" s="134"/>
    </row>
    <row r="1258" spans="1:7" customFormat="1" ht="12" customHeight="1">
      <c r="A1258" s="132" t="s">
        <v>411</v>
      </c>
      <c r="B1258" s="133" t="s">
        <v>123</v>
      </c>
      <c r="C1258" s="133">
        <v>643</v>
      </c>
      <c r="D1258" s="174">
        <v>1550</v>
      </c>
      <c r="E1258" s="133" t="s">
        <v>141</v>
      </c>
      <c r="F1258" s="148" t="s">
        <v>497</v>
      </c>
      <c r="G1258" s="134"/>
    </row>
    <row r="1259" spans="1:7" customFormat="1" ht="12" customHeight="1">
      <c r="A1259" s="132" t="s">
        <v>575</v>
      </c>
      <c r="B1259" s="133" t="s">
        <v>123</v>
      </c>
      <c r="C1259" s="133">
        <v>644</v>
      </c>
      <c r="D1259" s="174">
        <v>510</v>
      </c>
      <c r="E1259" s="133" t="s">
        <v>141</v>
      </c>
      <c r="F1259" s="148" t="s">
        <v>497</v>
      </c>
      <c r="G1259" s="134"/>
    </row>
    <row r="1260" spans="1:7" customFormat="1" ht="12" customHeight="1">
      <c r="A1260" s="132" t="s">
        <v>34</v>
      </c>
      <c r="B1260" s="133" t="s">
        <v>123</v>
      </c>
      <c r="C1260" s="133">
        <v>645</v>
      </c>
      <c r="D1260" s="174">
        <v>260</v>
      </c>
      <c r="E1260" s="133" t="s">
        <v>141</v>
      </c>
      <c r="F1260" s="148" t="s">
        <v>497</v>
      </c>
      <c r="G1260" s="134"/>
    </row>
    <row r="1261" spans="1:7" customFormat="1" ht="12" customHeight="1">
      <c r="A1261" s="132" t="s">
        <v>34</v>
      </c>
      <c r="B1261" s="133" t="s">
        <v>123</v>
      </c>
      <c r="C1261" s="133">
        <v>646</v>
      </c>
      <c r="D1261" s="174">
        <v>16</v>
      </c>
      <c r="E1261" s="133" t="s">
        <v>141</v>
      </c>
      <c r="F1261" s="148" t="s">
        <v>497</v>
      </c>
      <c r="G1261" s="134"/>
    </row>
    <row r="1262" spans="1:7" customFormat="1" ht="12" customHeight="1">
      <c r="A1262" s="132" t="s">
        <v>520</v>
      </c>
      <c r="B1262" s="133" t="s">
        <v>123</v>
      </c>
      <c r="C1262" s="133">
        <v>647</v>
      </c>
      <c r="D1262" s="174">
        <v>22</v>
      </c>
      <c r="E1262" s="133" t="s">
        <v>141</v>
      </c>
      <c r="F1262" s="148" t="s">
        <v>497</v>
      </c>
      <c r="G1262" s="134"/>
    </row>
    <row r="1263" spans="1:7" customFormat="1" ht="12" customHeight="1">
      <c r="A1263" s="132" t="s">
        <v>520</v>
      </c>
      <c r="B1263" s="133" t="s">
        <v>123</v>
      </c>
      <c r="C1263" s="133">
        <v>648</v>
      </c>
      <c r="D1263" s="174">
        <v>95</v>
      </c>
      <c r="E1263" s="133" t="s">
        <v>141</v>
      </c>
      <c r="F1263" s="148" t="s">
        <v>497</v>
      </c>
      <c r="G1263" s="134"/>
    </row>
    <row r="1264" spans="1:7" customFormat="1" ht="12" customHeight="1">
      <c r="A1264" s="132" t="s">
        <v>41</v>
      </c>
      <c r="B1264" s="133" t="s">
        <v>123</v>
      </c>
      <c r="C1264" s="133">
        <v>649</v>
      </c>
      <c r="D1264" s="174">
        <v>303</v>
      </c>
      <c r="E1264" s="133" t="s">
        <v>141</v>
      </c>
      <c r="F1264" s="148" t="s">
        <v>9</v>
      </c>
      <c r="G1264" s="134"/>
    </row>
    <row r="1265" spans="1:7" customFormat="1" ht="12" customHeight="1">
      <c r="A1265" s="132" t="s">
        <v>41</v>
      </c>
      <c r="B1265" s="133" t="s">
        <v>123</v>
      </c>
      <c r="C1265" s="133">
        <v>650</v>
      </c>
      <c r="D1265" s="174">
        <v>277</v>
      </c>
      <c r="E1265" s="133" t="s">
        <v>141</v>
      </c>
      <c r="F1265" s="148" t="s">
        <v>497</v>
      </c>
      <c r="G1265" s="134"/>
    </row>
    <row r="1266" spans="1:7" customFormat="1" ht="12" customHeight="1">
      <c r="A1266" s="132" t="s">
        <v>519</v>
      </c>
      <c r="B1266" s="133" t="s">
        <v>123</v>
      </c>
      <c r="C1266" s="133">
        <v>651</v>
      </c>
      <c r="D1266" s="174">
        <v>647</v>
      </c>
      <c r="E1266" s="133" t="s">
        <v>141</v>
      </c>
      <c r="F1266" s="148" t="s">
        <v>497</v>
      </c>
      <c r="G1266" s="134"/>
    </row>
    <row r="1267" spans="1:7" customFormat="1" ht="12" customHeight="1">
      <c r="A1267" s="135" t="s">
        <v>526</v>
      </c>
      <c r="B1267" s="133" t="s">
        <v>123</v>
      </c>
      <c r="C1267" s="133">
        <v>652</v>
      </c>
      <c r="D1267" s="174">
        <v>431</v>
      </c>
      <c r="E1267" s="133" t="s">
        <v>141</v>
      </c>
      <c r="F1267" s="148" t="s">
        <v>497</v>
      </c>
      <c r="G1267" s="134"/>
    </row>
    <row r="1268" spans="1:7" customFormat="1" ht="12" customHeight="1">
      <c r="A1268" s="132" t="s">
        <v>41</v>
      </c>
      <c r="B1268" s="133" t="s">
        <v>123</v>
      </c>
      <c r="C1268" s="133">
        <v>653</v>
      </c>
      <c r="D1268" s="174">
        <v>217</v>
      </c>
      <c r="E1268" s="133" t="s">
        <v>141</v>
      </c>
      <c r="F1268" s="148" t="s">
        <v>497</v>
      </c>
      <c r="G1268" s="134"/>
    </row>
    <row r="1269" spans="1:7" customFormat="1" ht="12" customHeight="1">
      <c r="A1269" s="132" t="s">
        <v>41</v>
      </c>
      <c r="B1269" s="133" t="s">
        <v>123</v>
      </c>
      <c r="C1269" s="133">
        <v>654</v>
      </c>
      <c r="D1269" s="174">
        <v>218</v>
      </c>
      <c r="E1269" s="133" t="s">
        <v>141</v>
      </c>
      <c r="F1269" s="148" t="s">
        <v>497</v>
      </c>
      <c r="G1269" s="134"/>
    </row>
    <row r="1270" spans="1:7" customFormat="1" ht="12" customHeight="1">
      <c r="A1270" s="135" t="s">
        <v>433</v>
      </c>
      <c r="B1270" s="133" t="s">
        <v>123</v>
      </c>
      <c r="C1270" s="133">
        <v>655</v>
      </c>
      <c r="D1270" s="174">
        <v>1840</v>
      </c>
      <c r="E1270" s="133" t="s">
        <v>141</v>
      </c>
      <c r="F1270" s="148" t="s">
        <v>497</v>
      </c>
      <c r="G1270" s="134"/>
    </row>
    <row r="1271" spans="1:7" customFormat="1" ht="12" customHeight="1">
      <c r="A1271" s="135" t="s">
        <v>433</v>
      </c>
      <c r="B1271" s="133" t="s">
        <v>123</v>
      </c>
      <c r="C1271" s="133">
        <v>656</v>
      </c>
      <c r="D1271" s="174">
        <v>571</v>
      </c>
      <c r="E1271" s="133" t="s">
        <v>141</v>
      </c>
      <c r="F1271" s="148" t="s">
        <v>9</v>
      </c>
      <c r="G1271" s="134"/>
    </row>
    <row r="1272" spans="1:7" customFormat="1" ht="12" customHeight="1">
      <c r="A1272" s="132" t="s">
        <v>435</v>
      </c>
      <c r="B1272" s="133" t="s">
        <v>123</v>
      </c>
      <c r="C1272" s="133">
        <v>657</v>
      </c>
      <c r="D1272" s="174">
        <v>498</v>
      </c>
      <c r="E1272" s="133" t="s">
        <v>141</v>
      </c>
      <c r="F1272" s="148" t="s">
        <v>9</v>
      </c>
      <c r="G1272" s="134"/>
    </row>
    <row r="1273" spans="1:7" customFormat="1" ht="12" customHeight="1">
      <c r="A1273" s="132" t="s">
        <v>435</v>
      </c>
      <c r="B1273" s="133" t="s">
        <v>123</v>
      </c>
      <c r="C1273" s="133">
        <v>658</v>
      </c>
      <c r="D1273" s="174">
        <v>131</v>
      </c>
      <c r="E1273" s="133" t="s">
        <v>141</v>
      </c>
      <c r="F1273" s="148" t="s">
        <v>497</v>
      </c>
      <c r="G1273" s="134"/>
    </row>
    <row r="1274" spans="1:7" customFormat="1" ht="12" customHeight="1">
      <c r="A1274" s="132" t="s">
        <v>491</v>
      </c>
      <c r="B1274" s="133" t="s">
        <v>123</v>
      </c>
      <c r="C1274" s="133">
        <v>659</v>
      </c>
      <c r="D1274" s="174">
        <v>88</v>
      </c>
      <c r="E1274" s="133" t="s">
        <v>141</v>
      </c>
      <c r="F1274" s="148" t="s">
        <v>497</v>
      </c>
      <c r="G1274" s="134"/>
    </row>
    <row r="1275" spans="1:7" customFormat="1" ht="12" customHeight="1">
      <c r="A1275" s="132" t="s">
        <v>491</v>
      </c>
      <c r="B1275" s="133" t="s">
        <v>123</v>
      </c>
      <c r="C1275" s="133">
        <v>660</v>
      </c>
      <c r="D1275" s="174">
        <v>390</v>
      </c>
      <c r="E1275" s="133" t="s">
        <v>141</v>
      </c>
      <c r="F1275" s="148" t="s">
        <v>9</v>
      </c>
      <c r="G1275" s="134"/>
    </row>
    <row r="1276" spans="1:7" customFormat="1" ht="12" customHeight="1">
      <c r="A1276" s="132" t="s">
        <v>41</v>
      </c>
      <c r="B1276" s="133" t="s">
        <v>123</v>
      </c>
      <c r="C1276" s="133">
        <v>661</v>
      </c>
      <c r="D1276" s="174">
        <v>345</v>
      </c>
      <c r="E1276" s="133" t="s">
        <v>141</v>
      </c>
      <c r="F1276" s="148" t="s">
        <v>9</v>
      </c>
      <c r="G1276" s="134"/>
    </row>
    <row r="1277" spans="1:7" customFormat="1" ht="12" customHeight="1">
      <c r="A1277" s="132" t="s">
        <v>41</v>
      </c>
      <c r="B1277" s="133" t="s">
        <v>123</v>
      </c>
      <c r="C1277" s="133">
        <v>662</v>
      </c>
      <c r="D1277" s="174">
        <v>108</v>
      </c>
      <c r="E1277" s="133" t="s">
        <v>141</v>
      </c>
      <c r="F1277" s="148" t="s">
        <v>497</v>
      </c>
      <c r="G1277" s="134"/>
    </row>
    <row r="1278" spans="1:7" customFormat="1" ht="12" customHeight="1">
      <c r="A1278" s="132" t="s">
        <v>45</v>
      </c>
      <c r="B1278" s="133" t="s">
        <v>123</v>
      </c>
      <c r="C1278" s="133">
        <v>663</v>
      </c>
      <c r="D1278" s="174">
        <v>90</v>
      </c>
      <c r="E1278" s="133" t="s">
        <v>141</v>
      </c>
      <c r="F1278" s="148" t="s">
        <v>497</v>
      </c>
      <c r="G1278" s="134"/>
    </row>
    <row r="1279" spans="1:7" customFormat="1" ht="12" customHeight="1">
      <c r="A1279" s="132" t="s">
        <v>45</v>
      </c>
      <c r="B1279" s="133" t="s">
        <v>123</v>
      </c>
      <c r="C1279" s="133">
        <v>664</v>
      </c>
      <c r="D1279" s="174">
        <v>345</v>
      </c>
      <c r="E1279" s="133" t="s">
        <v>141</v>
      </c>
      <c r="F1279" s="148" t="s">
        <v>9</v>
      </c>
      <c r="G1279" s="134"/>
    </row>
    <row r="1280" spans="1:7" customFormat="1" ht="12" customHeight="1">
      <c r="A1280" s="132" t="s">
        <v>414</v>
      </c>
      <c r="B1280" s="133" t="s">
        <v>123</v>
      </c>
      <c r="C1280" s="133">
        <v>665</v>
      </c>
      <c r="D1280" s="174">
        <v>1105</v>
      </c>
      <c r="E1280" s="133" t="s">
        <v>141</v>
      </c>
      <c r="F1280" s="148" t="s">
        <v>9</v>
      </c>
      <c r="G1280" s="134"/>
    </row>
    <row r="1281" spans="1:7" customFormat="1" ht="12" customHeight="1">
      <c r="A1281" s="132" t="s">
        <v>483</v>
      </c>
      <c r="B1281" s="133" t="s">
        <v>123</v>
      </c>
      <c r="C1281" s="133">
        <v>666</v>
      </c>
      <c r="D1281" s="174">
        <v>370</v>
      </c>
      <c r="E1281" s="133" t="s">
        <v>141</v>
      </c>
      <c r="F1281" s="148" t="s">
        <v>497</v>
      </c>
      <c r="G1281" s="134"/>
    </row>
    <row r="1282" spans="1:7" customFormat="1" ht="12" customHeight="1">
      <c r="A1282" s="132" t="s">
        <v>51</v>
      </c>
      <c r="B1282" s="133" t="s">
        <v>123</v>
      </c>
      <c r="C1282" s="133">
        <v>667</v>
      </c>
      <c r="D1282" s="174">
        <v>157</v>
      </c>
      <c r="E1282" s="133" t="s">
        <v>141</v>
      </c>
      <c r="F1282" s="148" t="s">
        <v>497</v>
      </c>
      <c r="G1282" s="134"/>
    </row>
    <row r="1283" spans="1:7" customFormat="1" ht="12" customHeight="1">
      <c r="A1283" s="132" t="s">
        <v>51</v>
      </c>
      <c r="B1283" s="133" t="s">
        <v>123</v>
      </c>
      <c r="C1283" s="133">
        <v>668</v>
      </c>
      <c r="D1283" s="174">
        <v>80</v>
      </c>
      <c r="E1283" s="133" t="s">
        <v>141</v>
      </c>
      <c r="F1283" s="148" t="s">
        <v>497</v>
      </c>
      <c r="G1283" s="134"/>
    </row>
    <row r="1284" spans="1:7" customFormat="1" ht="12" customHeight="1">
      <c r="A1284" s="132" t="s">
        <v>41</v>
      </c>
      <c r="B1284" s="133" t="s">
        <v>123</v>
      </c>
      <c r="C1284" s="133">
        <v>669</v>
      </c>
      <c r="D1284" s="174">
        <v>600</v>
      </c>
      <c r="E1284" s="133" t="s">
        <v>141</v>
      </c>
      <c r="F1284" s="148" t="s">
        <v>497</v>
      </c>
      <c r="G1284" s="134"/>
    </row>
    <row r="1285" spans="1:7" customFormat="1" ht="12" customHeight="1">
      <c r="A1285" s="132" t="s">
        <v>505</v>
      </c>
      <c r="B1285" s="133" t="s">
        <v>123</v>
      </c>
      <c r="C1285" s="133">
        <v>670</v>
      </c>
      <c r="D1285" s="174">
        <v>427</v>
      </c>
      <c r="E1285" s="133" t="s">
        <v>141</v>
      </c>
      <c r="F1285" s="148" t="s">
        <v>497</v>
      </c>
      <c r="G1285" s="134"/>
    </row>
    <row r="1286" spans="1:7" customFormat="1" ht="12" customHeight="1">
      <c r="A1286" s="135" t="s">
        <v>433</v>
      </c>
      <c r="B1286" s="133" t="s">
        <v>123</v>
      </c>
      <c r="C1286" s="133">
        <v>671</v>
      </c>
      <c r="D1286" s="174">
        <v>251</v>
      </c>
      <c r="E1286" s="133" t="s">
        <v>141</v>
      </c>
      <c r="F1286" s="148" t="s">
        <v>497</v>
      </c>
      <c r="G1286" s="134"/>
    </row>
    <row r="1287" spans="1:7" customFormat="1" ht="12" customHeight="1">
      <c r="A1287" s="135" t="s">
        <v>433</v>
      </c>
      <c r="B1287" s="133" t="s">
        <v>123</v>
      </c>
      <c r="C1287" s="133">
        <v>672</v>
      </c>
      <c r="D1287" s="174">
        <v>130</v>
      </c>
      <c r="E1287" s="133" t="s">
        <v>141</v>
      </c>
      <c r="F1287" s="148" t="s">
        <v>497</v>
      </c>
      <c r="G1287" s="134"/>
    </row>
    <row r="1288" spans="1:7" customFormat="1" ht="12" customHeight="1">
      <c r="A1288" s="132" t="s">
        <v>480</v>
      </c>
      <c r="B1288" s="133" t="s">
        <v>123</v>
      </c>
      <c r="C1288" s="133">
        <v>673</v>
      </c>
      <c r="D1288" s="174">
        <v>356</v>
      </c>
      <c r="E1288" s="133" t="s">
        <v>141</v>
      </c>
      <c r="F1288" s="148" t="s">
        <v>497</v>
      </c>
      <c r="G1288" s="134"/>
    </row>
    <row r="1289" spans="1:7" customFormat="1" ht="12" customHeight="1">
      <c r="A1289" s="132" t="s">
        <v>41</v>
      </c>
      <c r="B1289" s="133" t="s">
        <v>123</v>
      </c>
      <c r="C1289" s="133">
        <v>674</v>
      </c>
      <c r="D1289" s="174">
        <v>151</v>
      </c>
      <c r="E1289" s="133" t="s">
        <v>141</v>
      </c>
      <c r="F1289" s="148" t="s">
        <v>497</v>
      </c>
      <c r="G1289" s="134"/>
    </row>
    <row r="1290" spans="1:7" customFormat="1" ht="12" customHeight="1">
      <c r="A1290" s="132" t="s">
        <v>41</v>
      </c>
      <c r="B1290" s="133" t="s">
        <v>123</v>
      </c>
      <c r="C1290" s="133">
        <v>675</v>
      </c>
      <c r="D1290" s="174">
        <v>250</v>
      </c>
      <c r="E1290" s="133" t="s">
        <v>141</v>
      </c>
      <c r="F1290" s="148" t="s">
        <v>497</v>
      </c>
      <c r="G1290" s="134"/>
    </row>
    <row r="1291" spans="1:7" customFormat="1" ht="12" customHeight="1">
      <c r="A1291" s="132" t="s">
        <v>41</v>
      </c>
      <c r="B1291" s="133" t="s">
        <v>123</v>
      </c>
      <c r="C1291" s="133">
        <v>676</v>
      </c>
      <c r="D1291" s="174">
        <v>118</v>
      </c>
      <c r="E1291" s="133" t="s">
        <v>141</v>
      </c>
      <c r="F1291" s="148" t="s">
        <v>497</v>
      </c>
      <c r="G1291" s="134"/>
    </row>
    <row r="1292" spans="1:7" customFormat="1" ht="12" customHeight="1">
      <c r="A1292" s="132" t="s">
        <v>41</v>
      </c>
      <c r="B1292" s="133" t="s">
        <v>123</v>
      </c>
      <c r="C1292" s="133">
        <v>677</v>
      </c>
      <c r="D1292" s="174">
        <v>535</v>
      </c>
      <c r="E1292" s="133" t="s">
        <v>141</v>
      </c>
      <c r="F1292" s="148" t="s">
        <v>497</v>
      </c>
      <c r="G1292" s="134"/>
    </row>
    <row r="1293" spans="1:7" customFormat="1" ht="12" customHeight="1">
      <c r="A1293" s="132" t="s">
        <v>41</v>
      </c>
      <c r="B1293" s="133" t="s">
        <v>123</v>
      </c>
      <c r="C1293" s="133">
        <v>678</v>
      </c>
      <c r="D1293" s="174">
        <v>625</v>
      </c>
      <c r="E1293" s="133" t="s">
        <v>141</v>
      </c>
      <c r="F1293" s="148" t="s">
        <v>497</v>
      </c>
      <c r="G1293" s="134"/>
    </row>
    <row r="1294" spans="1:7" customFormat="1" ht="12" customHeight="1">
      <c r="A1294" s="132" t="s">
        <v>547</v>
      </c>
      <c r="B1294" s="133" t="s">
        <v>123</v>
      </c>
      <c r="C1294" s="133">
        <v>679</v>
      </c>
      <c r="D1294" s="174">
        <v>240</v>
      </c>
      <c r="E1294" s="133" t="s">
        <v>141</v>
      </c>
      <c r="F1294" s="148" t="s">
        <v>497</v>
      </c>
      <c r="G1294" s="134"/>
    </row>
    <row r="1295" spans="1:7" customFormat="1" ht="12" customHeight="1">
      <c r="A1295" s="132" t="s">
        <v>520</v>
      </c>
      <c r="B1295" s="133" t="s">
        <v>123</v>
      </c>
      <c r="C1295" s="133">
        <v>680</v>
      </c>
      <c r="D1295" s="174">
        <v>665</v>
      </c>
      <c r="E1295" s="133" t="s">
        <v>141</v>
      </c>
      <c r="F1295" s="148" t="s">
        <v>497</v>
      </c>
      <c r="G1295" s="134"/>
    </row>
    <row r="1296" spans="1:7" customFormat="1" ht="12" customHeight="1">
      <c r="A1296" s="132" t="s">
        <v>519</v>
      </c>
      <c r="B1296" s="133" t="s">
        <v>123</v>
      </c>
      <c r="C1296" s="133">
        <v>681</v>
      </c>
      <c r="D1296" s="174">
        <v>545</v>
      </c>
      <c r="E1296" s="133" t="s">
        <v>141</v>
      </c>
      <c r="F1296" s="148" t="s">
        <v>497</v>
      </c>
      <c r="G1296" s="134"/>
    </row>
    <row r="1297" spans="1:7" customFormat="1" ht="12" customHeight="1">
      <c r="A1297" s="132" t="s">
        <v>528</v>
      </c>
      <c r="B1297" s="133" t="s">
        <v>123</v>
      </c>
      <c r="C1297" s="133">
        <v>682</v>
      </c>
      <c r="D1297" s="174">
        <v>205</v>
      </c>
      <c r="E1297" s="133" t="s">
        <v>141</v>
      </c>
      <c r="F1297" s="148" t="s">
        <v>497</v>
      </c>
      <c r="G1297" s="134"/>
    </row>
    <row r="1298" spans="1:7" customFormat="1" ht="12" customHeight="1">
      <c r="A1298" s="132" t="s">
        <v>523</v>
      </c>
      <c r="B1298" s="133" t="s">
        <v>123</v>
      </c>
      <c r="C1298" s="133">
        <v>683</v>
      </c>
      <c r="D1298" s="174">
        <v>50</v>
      </c>
      <c r="E1298" s="133" t="s">
        <v>141</v>
      </c>
      <c r="F1298" s="148" t="s">
        <v>497</v>
      </c>
      <c r="G1298" s="134"/>
    </row>
    <row r="1299" spans="1:7" customFormat="1" ht="12" customHeight="1">
      <c r="A1299" s="132" t="s">
        <v>509</v>
      </c>
      <c r="B1299" s="133" t="s">
        <v>123</v>
      </c>
      <c r="C1299" s="133">
        <v>684</v>
      </c>
      <c r="D1299" s="174">
        <v>340</v>
      </c>
      <c r="E1299" s="133" t="s">
        <v>141</v>
      </c>
      <c r="F1299" s="148" t="s">
        <v>497</v>
      </c>
      <c r="G1299" s="134"/>
    </row>
    <row r="1300" spans="1:7" customFormat="1" ht="12" customHeight="1">
      <c r="A1300" s="132" t="s">
        <v>528</v>
      </c>
      <c r="B1300" s="133" t="s">
        <v>123</v>
      </c>
      <c r="C1300" s="133">
        <v>685</v>
      </c>
      <c r="D1300" s="174">
        <v>235</v>
      </c>
      <c r="E1300" s="133" t="s">
        <v>141</v>
      </c>
      <c r="F1300" s="148" t="s">
        <v>497</v>
      </c>
      <c r="G1300" s="134"/>
    </row>
    <row r="1301" spans="1:7" customFormat="1" ht="12" customHeight="1">
      <c r="A1301" s="132" t="s">
        <v>528</v>
      </c>
      <c r="B1301" s="133" t="s">
        <v>123</v>
      </c>
      <c r="C1301" s="133">
        <v>686</v>
      </c>
      <c r="D1301" s="174">
        <v>845</v>
      </c>
      <c r="E1301" s="133" t="s">
        <v>141</v>
      </c>
      <c r="F1301" s="148" t="s">
        <v>497</v>
      </c>
      <c r="G1301" s="134"/>
    </row>
    <row r="1302" spans="1:7" customFormat="1" ht="12" customHeight="1">
      <c r="A1302" s="132" t="s">
        <v>414</v>
      </c>
      <c r="B1302" s="133" t="s">
        <v>123</v>
      </c>
      <c r="C1302" s="133">
        <v>687</v>
      </c>
      <c r="D1302" s="174">
        <v>142</v>
      </c>
      <c r="E1302" s="133" t="s">
        <v>141</v>
      </c>
      <c r="F1302" s="148" t="s">
        <v>497</v>
      </c>
      <c r="G1302" s="134"/>
    </row>
    <row r="1303" spans="1:7" customFormat="1" ht="12" customHeight="1">
      <c r="A1303" s="132" t="s">
        <v>528</v>
      </c>
      <c r="B1303" s="133" t="s">
        <v>123</v>
      </c>
      <c r="C1303" s="133">
        <v>688</v>
      </c>
      <c r="D1303" s="174">
        <v>4</v>
      </c>
      <c r="E1303" s="133" t="s">
        <v>141</v>
      </c>
      <c r="F1303" s="148" t="s">
        <v>497</v>
      </c>
      <c r="G1303" s="134"/>
    </row>
    <row r="1304" spans="1:7" customFormat="1" ht="12" customHeight="1">
      <c r="A1304" s="132" t="s">
        <v>519</v>
      </c>
      <c r="B1304" s="133" t="s">
        <v>123</v>
      </c>
      <c r="C1304" s="133">
        <v>689</v>
      </c>
      <c r="D1304" s="174">
        <v>443</v>
      </c>
      <c r="E1304" s="133" t="s">
        <v>141</v>
      </c>
      <c r="F1304" s="148" t="s">
        <v>497</v>
      </c>
      <c r="G1304" s="134"/>
    </row>
    <row r="1305" spans="1:7" customFormat="1" ht="12" customHeight="1">
      <c r="A1305" s="132" t="s">
        <v>505</v>
      </c>
      <c r="B1305" s="133" t="s">
        <v>123</v>
      </c>
      <c r="C1305" s="133">
        <v>690</v>
      </c>
      <c r="D1305" s="174">
        <v>273</v>
      </c>
      <c r="E1305" s="133" t="s">
        <v>141</v>
      </c>
      <c r="F1305" s="148" t="s">
        <v>497</v>
      </c>
      <c r="G1305" s="134"/>
    </row>
    <row r="1306" spans="1:7" customFormat="1" ht="12" customHeight="1">
      <c r="A1306" s="132" t="s">
        <v>524</v>
      </c>
      <c r="B1306" s="133" t="s">
        <v>123</v>
      </c>
      <c r="C1306" s="133">
        <v>691</v>
      </c>
      <c r="D1306" s="174">
        <v>2005</v>
      </c>
      <c r="E1306" s="133" t="s">
        <v>144</v>
      </c>
      <c r="F1306" s="148" t="s">
        <v>9</v>
      </c>
      <c r="G1306" s="134"/>
    </row>
    <row r="1307" spans="1:7" customFormat="1" ht="12" customHeight="1">
      <c r="A1307" s="132" t="s">
        <v>34</v>
      </c>
      <c r="B1307" s="133" t="s">
        <v>123</v>
      </c>
      <c r="C1307" s="133">
        <v>692</v>
      </c>
      <c r="D1307" s="174">
        <v>575</v>
      </c>
      <c r="E1307" s="133" t="s">
        <v>144</v>
      </c>
      <c r="F1307" s="148" t="s">
        <v>9</v>
      </c>
      <c r="G1307" s="134"/>
    </row>
    <row r="1308" spans="1:7" customFormat="1" ht="12" customHeight="1">
      <c r="A1308" s="132" t="s">
        <v>405</v>
      </c>
      <c r="B1308" s="133" t="s">
        <v>123</v>
      </c>
      <c r="C1308" s="133">
        <v>693</v>
      </c>
      <c r="D1308" s="174">
        <v>595</v>
      </c>
      <c r="E1308" s="133" t="s">
        <v>144</v>
      </c>
      <c r="F1308" s="148" t="s">
        <v>9</v>
      </c>
      <c r="G1308" s="134"/>
    </row>
    <row r="1309" spans="1:7" customFormat="1" ht="12" customHeight="1">
      <c r="A1309" s="132" t="s">
        <v>436</v>
      </c>
      <c r="B1309" s="133" t="s">
        <v>123</v>
      </c>
      <c r="C1309" s="133">
        <v>694</v>
      </c>
      <c r="D1309" s="174">
        <v>735</v>
      </c>
      <c r="E1309" s="133" t="s">
        <v>144</v>
      </c>
      <c r="F1309" s="148" t="s">
        <v>9</v>
      </c>
      <c r="G1309" s="134"/>
    </row>
    <row r="1310" spans="1:7" customFormat="1" ht="12" customHeight="1">
      <c r="A1310" s="132" t="s">
        <v>45</v>
      </c>
      <c r="B1310" s="133" t="s">
        <v>123</v>
      </c>
      <c r="C1310" s="133">
        <v>695</v>
      </c>
      <c r="D1310" s="174">
        <v>963</v>
      </c>
      <c r="E1310" s="133" t="s">
        <v>144</v>
      </c>
      <c r="F1310" s="148" t="s">
        <v>9</v>
      </c>
      <c r="G1310" s="134"/>
    </row>
    <row r="1311" spans="1:7" customFormat="1" ht="12" customHeight="1">
      <c r="A1311" s="132" t="s">
        <v>413</v>
      </c>
      <c r="B1311" s="133" t="s">
        <v>123</v>
      </c>
      <c r="C1311" s="133">
        <v>696</v>
      </c>
      <c r="D1311" s="174">
        <v>963</v>
      </c>
      <c r="E1311" s="133" t="s">
        <v>144</v>
      </c>
      <c r="F1311" s="148" t="s">
        <v>9</v>
      </c>
      <c r="G1311" s="134"/>
    </row>
    <row r="1312" spans="1:7" customFormat="1" ht="12" customHeight="1">
      <c r="A1312" s="132" t="s">
        <v>441</v>
      </c>
      <c r="B1312" s="133" t="s">
        <v>123</v>
      </c>
      <c r="C1312" s="133">
        <v>697</v>
      </c>
      <c r="D1312" s="174">
        <v>964</v>
      </c>
      <c r="E1312" s="133" t="s">
        <v>144</v>
      </c>
      <c r="F1312" s="148" t="s">
        <v>9</v>
      </c>
      <c r="G1312" s="134"/>
    </row>
    <row r="1313" spans="1:7" customFormat="1" ht="12" customHeight="1">
      <c r="A1313" s="132" t="s">
        <v>134</v>
      </c>
      <c r="B1313" s="133" t="s">
        <v>123</v>
      </c>
      <c r="C1313" s="133">
        <v>698</v>
      </c>
      <c r="D1313" s="174">
        <v>2540</v>
      </c>
      <c r="E1313" s="133" t="s">
        <v>144</v>
      </c>
      <c r="F1313" s="148" t="s">
        <v>9</v>
      </c>
      <c r="G1313" s="134"/>
    </row>
    <row r="1314" spans="1:7" customFormat="1" ht="12" customHeight="1">
      <c r="A1314" s="132" t="s">
        <v>519</v>
      </c>
      <c r="B1314" s="133" t="s">
        <v>123</v>
      </c>
      <c r="C1314" s="133">
        <v>699</v>
      </c>
      <c r="D1314" s="174">
        <v>320</v>
      </c>
      <c r="E1314" s="133" t="s">
        <v>144</v>
      </c>
      <c r="F1314" s="148" t="s">
        <v>9</v>
      </c>
      <c r="G1314" s="134"/>
    </row>
    <row r="1315" spans="1:7" customFormat="1" ht="12" customHeight="1">
      <c r="A1315" s="132" t="s">
        <v>503</v>
      </c>
      <c r="B1315" s="133" t="s">
        <v>123</v>
      </c>
      <c r="C1315" s="133">
        <v>700</v>
      </c>
      <c r="D1315" s="174">
        <v>1283</v>
      </c>
      <c r="E1315" s="133" t="s">
        <v>144</v>
      </c>
      <c r="F1315" s="148" t="s">
        <v>9</v>
      </c>
      <c r="G1315" s="134"/>
    </row>
    <row r="1316" spans="1:7" customFormat="1" ht="12" customHeight="1">
      <c r="A1316" s="132" t="s">
        <v>41</v>
      </c>
      <c r="B1316" s="133" t="s">
        <v>123</v>
      </c>
      <c r="C1316" s="133">
        <v>701</v>
      </c>
      <c r="D1316" s="174">
        <v>1972</v>
      </c>
      <c r="E1316" s="133" t="s">
        <v>144</v>
      </c>
      <c r="F1316" s="148" t="s">
        <v>9</v>
      </c>
      <c r="G1316" s="134"/>
    </row>
    <row r="1317" spans="1:7" customFormat="1" ht="12" customHeight="1">
      <c r="A1317" s="132" t="s">
        <v>134</v>
      </c>
      <c r="B1317" s="133" t="s">
        <v>123</v>
      </c>
      <c r="C1317" s="133">
        <v>702</v>
      </c>
      <c r="D1317" s="174">
        <v>730</v>
      </c>
      <c r="E1317" s="133" t="s">
        <v>144</v>
      </c>
      <c r="F1317" s="148" t="s">
        <v>9</v>
      </c>
      <c r="G1317" s="134"/>
    </row>
    <row r="1318" spans="1:7" customFormat="1" ht="12" customHeight="1">
      <c r="A1318" s="107" t="s">
        <v>540</v>
      </c>
      <c r="B1318" s="133" t="s">
        <v>123</v>
      </c>
      <c r="C1318" s="133">
        <v>703</v>
      </c>
      <c r="D1318" s="174">
        <v>388</v>
      </c>
      <c r="E1318" s="133" t="s">
        <v>144</v>
      </c>
      <c r="F1318" s="148" t="s">
        <v>9</v>
      </c>
      <c r="G1318" s="134"/>
    </row>
    <row r="1319" spans="1:7" customFormat="1" ht="12" customHeight="1">
      <c r="A1319" s="135" t="s">
        <v>433</v>
      </c>
      <c r="B1319" s="133" t="s">
        <v>123</v>
      </c>
      <c r="C1319" s="133">
        <v>704</v>
      </c>
      <c r="D1319" s="174">
        <v>388</v>
      </c>
      <c r="E1319" s="133" t="s">
        <v>144</v>
      </c>
      <c r="F1319" s="148" t="s">
        <v>9</v>
      </c>
      <c r="G1319" s="134"/>
    </row>
    <row r="1320" spans="1:7" customFormat="1" ht="12" customHeight="1">
      <c r="A1320" s="132" t="s">
        <v>53</v>
      </c>
      <c r="B1320" s="133" t="s">
        <v>123</v>
      </c>
      <c r="C1320" s="133">
        <v>705</v>
      </c>
      <c r="D1320" s="174">
        <v>430</v>
      </c>
      <c r="E1320" s="133" t="s">
        <v>144</v>
      </c>
      <c r="F1320" s="148" t="s">
        <v>9</v>
      </c>
      <c r="G1320" s="134"/>
    </row>
    <row r="1321" spans="1:7" customFormat="1" ht="12" customHeight="1">
      <c r="A1321" s="132" t="s">
        <v>41</v>
      </c>
      <c r="B1321" s="133" t="s">
        <v>123</v>
      </c>
      <c r="C1321" s="133">
        <v>706</v>
      </c>
      <c r="D1321" s="174">
        <v>414</v>
      </c>
      <c r="E1321" s="133" t="s">
        <v>144</v>
      </c>
      <c r="F1321" s="148" t="s">
        <v>9</v>
      </c>
      <c r="G1321" s="134"/>
    </row>
    <row r="1322" spans="1:7" customFormat="1" ht="12" customHeight="1">
      <c r="A1322" s="132" t="s">
        <v>519</v>
      </c>
      <c r="B1322" s="133" t="s">
        <v>123</v>
      </c>
      <c r="C1322" s="133">
        <v>707</v>
      </c>
      <c r="D1322" s="174">
        <v>450</v>
      </c>
      <c r="E1322" s="133" t="s">
        <v>144</v>
      </c>
      <c r="F1322" s="148" t="s">
        <v>9</v>
      </c>
      <c r="G1322" s="134"/>
    </row>
    <row r="1323" spans="1:7" customFormat="1" ht="12" customHeight="1">
      <c r="A1323" s="132" t="s">
        <v>41</v>
      </c>
      <c r="B1323" s="133" t="s">
        <v>123</v>
      </c>
      <c r="C1323" s="133">
        <v>708</v>
      </c>
      <c r="D1323" s="174">
        <v>255</v>
      </c>
      <c r="E1323" s="133" t="s">
        <v>144</v>
      </c>
      <c r="F1323" s="148" t="s">
        <v>9</v>
      </c>
      <c r="G1323" s="134"/>
    </row>
    <row r="1324" spans="1:7" customFormat="1" ht="12" customHeight="1">
      <c r="A1324" s="132" t="s">
        <v>520</v>
      </c>
      <c r="B1324" s="133" t="s">
        <v>123</v>
      </c>
      <c r="C1324" s="133">
        <v>709</v>
      </c>
      <c r="D1324" s="174">
        <v>255</v>
      </c>
      <c r="E1324" s="133" t="s">
        <v>144</v>
      </c>
      <c r="F1324" s="148" t="s">
        <v>9</v>
      </c>
      <c r="G1324" s="134"/>
    </row>
    <row r="1325" spans="1:7" customFormat="1" ht="12" customHeight="1">
      <c r="A1325" s="132" t="s">
        <v>51</v>
      </c>
      <c r="B1325" s="133" t="s">
        <v>123</v>
      </c>
      <c r="C1325" s="133">
        <v>710</v>
      </c>
      <c r="D1325" s="174">
        <v>67</v>
      </c>
      <c r="E1325" s="133" t="s">
        <v>144</v>
      </c>
      <c r="F1325" s="148" t="s">
        <v>9</v>
      </c>
      <c r="G1325" s="134"/>
    </row>
    <row r="1326" spans="1:7" customFormat="1" ht="12" customHeight="1">
      <c r="A1326" s="132" t="s">
        <v>51</v>
      </c>
      <c r="B1326" s="133" t="s">
        <v>123</v>
      </c>
      <c r="C1326" s="133">
        <v>711</v>
      </c>
      <c r="D1326" s="174">
        <v>137</v>
      </c>
      <c r="E1326" s="133" t="s">
        <v>144</v>
      </c>
      <c r="F1326" s="148" t="s">
        <v>9</v>
      </c>
      <c r="G1326" s="134"/>
    </row>
    <row r="1327" spans="1:7" customFormat="1" ht="12" customHeight="1">
      <c r="A1327" s="132" t="s">
        <v>460</v>
      </c>
      <c r="B1327" s="133" t="s">
        <v>123</v>
      </c>
      <c r="C1327" s="133">
        <v>712</v>
      </c>
      <c r="D1327" s="174">
        <v>960</v>
      </c>
      <c r="E1327" s="133" t="s">
        <v>144</v>
      </c>
      <c r="F1327" s="148" t="s">
        <v>9</v>
      </c>
      <c r="G1327" s="134"/>
    </row>
    <row r="1328" spans="1:7" customFormat="1" ht="12" customHeight="1">
      <c r="A1328" s="132" t="s">
        <v>51</v>
      </c>
      <c r="B1328" s="133" t="s">
        <v>123</v>
      </c>
      <c r="C1328" s="133">
        <v>713</v>
      </c>
      <c r="D1328" s="174">
        <v>999</v>
      </c>
      <c r="E1328" s="133" t="s">
        <v>144</v>
      </c>
      <c r="F1328" s="148" t="s">
        <v>9</v>
      </c>
      <c r="G1328" s="134"/>
    </row>
    <row r="1329" spans="1:7" customFormat="1" ht="12" customHeight="1">
      <c r="A1329" s="132" t="s">
        <v>407</v>
      </c>
      <c r="B1329" s="133" t="s">
        <v>123</v>
      </c>
      <c r="C1329" s="133">
        <v>714</v>
      </c>
      <c r="D1329" s="174">
        <v>430</v>
      </c>
      <c r="E1329" s="133" t="s">
        <v>145</v>
      </c>
      <c r="F1329" s="148" t="s">
        <v>497</v>
      </c>
      <c r="G1329" s="134"/>
    </row>
    <row r="1330" spans="1:7" customFormat="1" ht="12" customHeight="1">
      <c r="A1330" s="132" t="s">
        <v>41</v>
      </c>
      <c r="B1330" s="133" t="s">
        <v>123</v>
      </c>
      <c r="C1330" s="133">
        <v>715</v>
      </c>
      <c r="D1330" s="174">
        <v>234</v>
      </c>
      <c r="E1330" s="133" t="s">
        <v>145</v>
      </c>
      <c r="F1330" s="148" t="s">
        <v>497</v>
      </c>
      <c r="G1330" s="134"/>
    </row>
    <row r="1331" spans="1:7" customFormat="1" ht="12" customHeight="1">
      <c r="A1331" s="132" t="s">
        <v>441</v>
      </c>
      <c r="B1331" s="133" t="s">
        <v>123</v>
      </c>
      <c r="C1331" s="133">
        <v>716</v>
      </c>
      <c r="D1331" s="174">
        <v>27</v>
      </c>
      <c r="E1331" s="133" t="s">
        <v>145</v>
      </c>
      <c r="F1331" s="148" t="s">
        <v>497</v>
      </c>
      <c r="G1331" s="134"/>
    </row>
    <row r="1332" spans="1:7" customFormat="1" ht="12" customHeight="1">
      <c r="A1332" s="132" t="s">
        <v>41</v>
      </c>
      <c r="B1332" s="133" t="s">
        <v>123</v>
      </c>
      <c r="C1332" s="133">
        <v>717</v>
      </c>
      <c r="D1332" s="174">
        <v>25</v>
      </c>
      <c r="E1332" s="133" t="s">
        <v>145</v>
      </c>
      <c r="F1332" s="148" t="s">
        <v>497</v>
      </c>
      <c r="G1332" s="134"/>
    </row>
    <row r="1333" spans="1:7" customFormat="1" ht="12" customHeight="1">
      <c r="A1333" s="132" t="s">
        <v>41</v>
      </c>
      <c r="B1333" s="133" t="s">
        <v>123</v>
      </c>
      <c r="C1333" s="133">
        <v>718</v>
      </c>
      <c r="D1333" s="174">
        <v>167</v>
      </c>
      <c r="E1333" s="133" t="s">
        <v>145</v>
      </c>
      <c r="F1333" s="148" t="s">
        <v>497</v>
      </c>
      <c r="G1333" s="134"/>
    </row>
    <row r="1334" spans="1:7" customFormat="1" ht="12" customHeight="1">
      <c r="A1334" s="132" t="s">
        <v>45</v>
      </c>
      <c r="B1334" s="133" t="s">
        <v>123</v>
      </c>
      <c r="C1334" s="133">
        <v>719</v>
      </c>
      <c r="D1334" s="174">
        <v>222</v>
      </c>
      <c r="E1334" s="133" t="s">
        <v>145</v>
      </c>
      <c r="F1334" s="148" t="s">
        <v>497</v>
      </c>
      <c r="G1334" s="134"/>
    </row>
    <row r="1335" spans="1:7" customFormat="1" ht="12" customHeight="1">
      <c r="A1335" s="132" t="s">
        <v>41</v>
      </c>
      <c r="B1335" s="133" t="s">
        <v>123</v>
      </c>
      <c r="C1335" s="133">
        <v>720</v>
      </c>
      <c r="D1335" s="174">
        <v>228</v>
      </c>
      <c r="E1335" s="133" t="s">
        <v>145</v>
      </c>
      <c r="F1335" s="148" t="s">
        <v>497</v>
      </c>
      <c r="G1335" s="134"/>
    </row>
    <row r="1336" spans="1:7" customFormat="1" ht="12" customHeight="1">
      <c r="A1336" s="132" t="s">
        <v>41</v>
      </c>
      <c r="B1336" s="133" t="s">
        <v>123</v>
      </c>
      <c r="C1336" s="133">
        <v>721</v>
      </c>
      <c r="D1336" s="174">
        <v>710</v>
      </c>
      <c r="E1336" s="133" t="s">
        <v>145</v>
      </c>
      <c r="F1336" s="148" t="s">
        <v>497</v>
      </c>
      <c r="G1336" s="134"/>
    </row>
    <row r="1337" spans="1:7" customFormat="1" ht="12" customHeight="1">
      <c r="A1337" s="132" t="s">
        <v>41</v>
      </c>
      <c r="B1337" s="133" t="s">
        <v>123</v>
      </c>
      <c r="C1337" s="133">
        <v>722</v>
      </c>
      <c r="D1337" s="174">
        <v>216</v>
      </c>
      <c r="E1337" s="133" t="s">
        <v>145</v>
      </c>
      <c r="F1337" s="148" t="s">
        <v>497</v>
      </c>
      <c r="G1337" s="134"/>
    </row>
    <row r="1338" spans="1:7" customFormat="1" ht="12" customHeight="1">
      <c r="A1338" s="132" t="s">
        <v>441</v>
      </c>
      <c r="B1338" s="133" t="s">
        <v>123</v>
      </c>
      <c r="C1338" s="133">
        <v>723</v>
      </c>
      <c r="D1338" s="174">
        <v>163</v>
      </c>
      <c r="E1338" s="133" t="s">
        <v>145</v>
      </c>
      <c r="F1338" s="148" t="s">
        <v>497</v>
      </c>
      <c r="G1338" s="134"/>
    </row>
    <row r="1339" spans="1:7" customFormat="1" ht="12" customHeight="1">
      <c r="A1339" s="135" t="s">
        <v>433</v>
      </c>
      <c r="B1339" s="133" t="s">
        <v>123</v>
      </c>
      <c r="C1339" s="133">
        <v>724</v>
      </c>
      <c r="D1339" s="174">
        <v>213</v>
      </c>
      <c r="E1339" s="133" t="s">
        <v>145</v>
      </c>
      <c r="F1339" s="148" t="s">
        <v>497</v>
      </c>
      <c r="G1339" s="134"/>
    </row>
    <row r="1340" spans="1:7" customFormat="1" ht="12" customHeight="1">
      <c r="A1340" s="135" t="s">
        <v>433</v>
      </c>
      <c r="B1340" s="133" t="s">
        <v>123</v>
      </c>
      <c r="C1340" s="133">
        <v>725</v>
      </c>
      <c r="D1340" s="174">
        <v>635</v>
      </c>
      <c r="E1340" s="133" t="s">
        <v>145</v>
      </c>
      <c r="F1340" s="148" t="s">
        <v>497</v>
      </c>
      <c r="G1340" s="134"/>
    </row>
    <row r="1341" spans="1:7" customFormat="1" ht="12" customHeight="1">
      <c r="A1341" s="135" t="s">
        <v>433</v>
      </c>
      <c r="B1341" s="133" t="s">
        <v>123</v>
      </c>
      <c r="C1341" s="133">
        <v>726</v>
      </c>
      <c r="D1341" s="174">
        <v>2</v>
      </c>
      <c r="E1341" s="133" t="s">
        <v>145</v>
      </c>
      <c r="F1341" s="148" t="s">
        <v>497</v>
      </c>
      <c r="G1341" s="134"/>
    </row>
    <row r="1342" spans="1:7" customFormat="1" ht="12" customHeight="1">
      <c r="A1342" s="132" t="s">
        <v>458</v>
      </c>
      <c r="B1342" s="133" t="s">
        <v>123</v>
      </c>
      <c r="C1342" s="133">
        <v>727</v>
      </c>
      <c r="D1342" s="174">
        <v>204</v>
      </c>
      <c r="E1342" s="133" t="s">
        <v>145</v>
      </c>
      <c r="F1342" s="148" t="s">
        <v>497</v>
      </c>
      <c r="G1342" s="134"/>
    </row>
    <row r="1343" spans="1:7" customFormat="1" ht="12" customHeight="1">
      <c r="A1343" s="132" t="s">
        <v>458</v>
      </c>
      <c r="B1343" s="133" t="s">
        <v>123</v>
      </c>
      <c r="C1343" s="133">
        <v>728</v>
      </c>
      <c r="D1343" s="174">
        <v>106</v>
      </c>
      <c r="E1343" s="133" t="s">
        <v>145</v>
      </c>
      <c r="F1343" s="148" t="s">
        <v>497</v>
      </c>
      <c r="G1343" s="134"/>
    </row>
    <row r="1344" spans="1:7" customFormat="1" ht="12" customHeight="1">
      <c r="A1344" s="132" t="s">
        <v>520</v>
      </c>
      <c r="B1344" s="133" t="s">
        <v>123</v>
      </c>
      <c r="C1344" s="133">
        <v>729</v>
      </c>
      <c r="D1344" s="174">
        <v>553</v>
      </c>
      <c r="E1344" s="133" t="s">
        <v>145</v>
      </c>
      <c r="F1344" s="148" t="s">
        <v>497</v>
      </c>
      <c r="G1344" s="134"/>
    </row>
    <row r="1345" spans="1:7" customFormat="1" ht="12" customHeight="1">
      <c r="A1345" s="132" t="s">
        <v>45</v>
      </c>
      <c r="B1345" s="133" t="s">
        <v>123</v>
      </c>
      <c r="C1345" s="133">
        <v>730</v>
      </c>
      <c r="D1345" s="174">
        <v>177</v>
      </c>
      <c r="E1345" s="133" t="s">
        <v>145</v>
      </c>
      <c r="F1345" s="148" t="s">
        <v>497</v>
      </c>
      <c r="G1345" s="134"/>
    </row>
    <row r="1346" spans="1:7" customFormat="1" ht="12" customHeight="1">
      <c r="A1346" s="132" t="s">
        <v>441</v>
      </c>
      <c r="B1346" s="133" t="s">
        <v>123</v>
      </c>
      <c r="C1346" s="133">
        <v>731</v>
      </c>
      <c r="D1346" s="174">
        <v>343</v>
      </c>
      <c r="E1346" s="133" t="s">
        <v>145</v>
      </c>
      <c r="F1346" s="148" t="s">
        <v>497</v>
      </c>
      <c r="G1346" s="134"/>
    </row>
    <row r="1347" spans="1:7" customFormat="1" ht="12" customHeight="1">
      <c r="A1347" s="132" t="s">
        <v>26</v>
      </c>
      <c r="B1347" s="133" t="s">
        <v>123</v>
      </c>
      <c r="C1347" s="133">
        <v>732</v>
      </c>
      <c r="D1347" s="174">
        <v>237</v>
      </c>
      <c r="E1347" s="133" t="s">
        <v>145</v>
      </c>
      <c r="F1347" s="148" t="s">
        <v>497</v>
      </c>
      <c r="G1347" s="134"/>
    </row>
    <row r="1348" spans="1:7" customFormat="1" ht="12" customHeight="1">
      <c r="A1348" s="132" t="s">
        <v>524</v>
      </c>
      <c r="B1348" s="133" t="s">
        <v>123</v>
      </c>
      <c r="C1348" s="133">
        <v>733</v>
      </c>
      <c r="D1348" s="174">
        <v>196</v>
      </c>
      <c r="E1348" s="133" t="s">
        <v>145</v>
      </c>
      <c r="F1348" s="148" t="s">
        <v>497</v>
      </c>
      <c r="G1348" s="134"/>
    </row>
    <row r="1349" spans="1:7" customFormat="1" ht="12" customHeight="1">
      <c r="A1349" s="132" t="s">
        <v>34</v>
      </c>
      <c r="B1349" s="133" t="s">
        <v>123</v>
      </c>
      <c r="C1349" s="133">
        <v>734</v>
      </c>
      <c r="D1349" s="174">
        <v>195</v>
      </c>
      <c r="E1349" s="133" t="s">
        <v>145</v>
      </c>
      <c r="F1349" s="148" t="s">
        <v>497</v>
      </c>
      <c r="G1349" s="134"/>
    </row>
    <row r="1350" spans="1:7" customFormat="1" ht="12" customHeight="1">
      <c r="A1350" s="132" t="s">
        <v>407</v>
      </c>
      <c r="B1350" s="133" t="s">
        <v>123</v>
      </c>
      <c r="C1350" s="133">
        <v>735</v>
      </c>
      <c r="D1350" s="174">
        <v>820</v>
      </c>
      <c r="E1350" s="133" t="s">
        <v>145</v>
      </c>
      <c r="F1350" s="148" t="s">
        <v>497</v>
      </c>
      <c r="G1350" s="134"/>
    </row>
    <row r="1351" spans="1:7" customFormat="1" ht="12" customHeight="1">
      <c r="A1351" s="132" t="s">
        <v>41</v>
      </c>
      <c r="B1351" s="133" t="s">
        <v>123</v>
      </c>
      <c r="C1351" s="133">
        <v>736</v>
      </c>
      <c r="D1351" s="174">
        <v>71</v>
      </c>
      <c r="E1351" s="133" t="s">
        <v>145</v>
      </c>
      <c r="F1351" s="148" t="s">
        <v>497</v>
      </c>
      <c r="G1351" s="134"/>
    </row>
    <row r="1352" spans="1:7" customFormat="1" ht="12" customHeight="1">
      <c r="A1352" s="132" t="s">
        <v>41</v>
      </c>
      <c r="B1352" s="133" t="s">
        <v>123</v>
      </c>
      <c r="C1352" s="133">
        <v>737</v>
      </c>
      <c r="D1352" s="174">
        <v>56</v>
      </c>
      <c r="E1352" s="133" t="s">
        <v>145</v>
      </c>
      <c r="F1352" s="148" t="s">
        <v>497</v>
      </c>
      <c r="G1352" s="134"/>
    </row>
    <row r="1353" spans="1:7" customFormat="1" ht="12" customHeight="1">
      <c r="A1353" s="132" t="s">
        <v>458</v>
      </c>
      <c r="B1353" s="133" t="s">
        <v>123</v>
      </c>
      <c r="C1353" s="133">
        <v>738</v>
      </c>
      <c r="D1353" s="174">
        <v>335</v>
      </c>
      <c r="E1353" s="133" t="s">
        <v>145</v>
      </c>
      <c r="F1353" s="148" t="s">
        <v>497</v>
      </c>
      <c r="G1353" s="134"/>
    </row>
    <row r="1354" spans="1:7" customFormat="1" ht="12" customHeight="1">
      <c r="A1354" s="132" t="s">
        <v>458</v>
      </c>
      <c r="B1354" s="133" t="s">
        <v>123</v>
      </c>
      <c r="C1354" s="133">
        <v>739</v>
      </c>
      <c r="D1354" s="174">
        <v>34</v>
      </c>
      <c r="E1354" s="133" t="s">
        <v>145</v>
      </c>
      <c r="F1354" s="148" t="s">
        <v>497</v>
      </c>
      <c r="G1354" s="134"/>
    </row>
    <row r="1355" spans="1:7" customFormat="1" ht="12" customHeight="1">
      <c r="A1355" s="132" t="s">
        <v>435</v>
      </c>
      <c r="B1355" s="133" t="s">
        <v>123</v>
      </c>
      <c r="C1355" s="133">
        <v>740</v>
      </c>
      <c r="D1355" s="174">
        <v>89</v>
      </c>
      <c r="E1355" s="133" t="s">
        <v>145</v>
      </c>
      <c r="F1355" s="148" t="s">
        <v>497</v>
      </c>
      <c r="G1355" s="134"/>
    </row>
    <row r="1356" spans="1:7" customFormat="1" ht="12" customHeight="1">
      <c r="A1356" s="132" t="s">
        <v>510</v>
      </c>
      <c r="B1356" s="133" t="s">
        <v>123</v>
      </c>
      <c r="C1356" s="133">
        <v>741</v>
      </c>
      <c r="D1356" s="174">
        <v>215</v>
      </c>
      <c r="E1356" s="133" t="s">
        <v>146</v>
      </c>
      <c r="F1356" s="148" t="s">
        <v>497</v>
      </c>
      <c r="G1356" s="134"/>
    </row>
    <row r="1357" spans="1:7" customFormat="1" ht="12" customHeight="1">
      <c r="A1357" s="132" t="s">
        <v>41</v>
      </c>
      <c r="B1357" s="133" t="s">
        <v>123</v>
      </c>
      <c r="C1357" s="133">
        <v>742</v>
      </c>
      <c r="D1357" s="174">
        <v>158</v>
      </c>
      <c r="E1357" s="133" t="s">
        <v>146</v>
      </c>
      <c r="F1357" s="148" t="s">
        <v>497</v>
      </c>
      <c r="G1357" s="134"/>
    </row>
    <row r="1358" spans="1:7" customFormat="1" ht="12" customHeight="1">
      <c r="A1358" s="132" t="s">
        <v>34</v>
      </c>
      <c r="B1358" s="133" t="s">
        <v>123</v>
      </c>
      <c r="C1358" s="133">
        <v>743</v>
      </c>
      <c r="D1358" s="174">
        <v>284</v>
      </c>
      <c r="E1358" s="133" t="s">
        <v>146</v>
      </c>
      <c r="F1358" s="148" t="s">
        <v>497</v>
      </c>
      <c r="G1358" s="134"/>
    </row>
    <row r="1359" spans="1:7" customFormat="1" ht="12" customHeight="1">
      <c r="A1359" s="132" t="s">
        <v>519</v>
      </c>
      <c r="B1359" s="133" t="s">
        <v>123</v>
      </c>
      <c r="C1359" s="133">
        <v>744</v>
      </c>
      <c r="D1359" s="174">
        <v>635</v>
      </c>
      <c r="E1359" s="133" t="s">
        <v>146</v>
      </c>
      <c r="F1359" s="148" t="s">
        <v>497</v>
      </c>
      <c r="G1359" s="134"/>
    </row>
    <row r="1360" spans="1:7" customFormat="1" ht="12" customHeight="1">
      <c r="A1360" s="132" t="s">
        <v>34</v>
      </c>
      <c r="B1360" s="133" t="s">
        <v>123</v>
      </c>
      <c r="C1360" s="133">
        <v>745</v>
      </c>
      <c r="D1360" s="174">
        <v>229</v>
      </c>
      <c r="E1360" s="133" t="s">
        <v>146</v>
      </c>
      <c r="F1360" s="148" t="s">
        <v>497</v>
      </c>
      <c r="G1360" s="134"/>
    </row>
    <row r="1361" spans="1:7" customFormat="1" ht="12" customHeight="1">
      <c r="A1361" s="135" t="s">
        <v>490</v>
      </c>
      <c r="B1361" s="133" t="s">
        <v>123</v>
      </c>
      <c r="C1361" s="133">
        <v>746</v>
      </c>
      <c r="D1361" s="174">
        <v>47</v>
      </c>
      <c r="E1361" s="133" t="s">
        <v>146</v>
      </c>
      <c r="F1361" s="148" t="s">
        <v>497</v>
      </c>
      <c r="G1361" s="134"/>
    </row>
    <row r="1362" spans="1:7" customFormat="1" ht="12" customHeight="1">
      <c r="A1362" s="132" t="s">
        <v>41</v>
      </c>
      <c r="B1362" s="133" t="s">
        <v>123</v>
      </c>
      <c r="C1362" s="133">
        <v>747</v>
      </c>
      <c r="D1362" s="174">
        <v>44</v>
      </c>
      <c r="E1362" s="133" t="s">
        <v>146</v>
      </c>
      <c r="F1362" s="148" t="s">
        <v>497</v>
      </c>
      <c r="G1362" s="134"/>
    </row>
    <row r="1363" spans="1:7" customFormat="1" ht="12" customHeight="1">
      <c r="A1363" s="132" t="s">
        <v>436</v>
      </c>
      <c r="B1363" s="133" t="s">
        <v>123</v>
      </c>
      <c r="C1363" s="133">
        <v>748</v>
      </c>
      <c r="D1363" s="174">
        <v>94</v>
      </c>
      <c r="E1363" s="133" t="s">
        <v>146</v>
      </c>
      <c r="F1363" s="148" t="s">
        <v>497</v>
      </c>
      <c r="G1363" s="134"/>
    </row>
    <row r="1364" spans="1:7" customFormat="1" ht="12" customHeight="1">
      <c r="A1364" s="132" t="s">
        <v>436</v>
      </c>
      <c r="B1364" s="133" t="s">
        <v>123</v>
      </c>
      <c r="C1364" s="133">
        <v>749</v>
      </c>
      <c r="D1364" s="174">
        <v>8</v>
      </c>
      <c r="E1364" s="133" t="s">
        <v>146</v>
      </c>
      <c r="F1364" s="148" t="s">
        <v>497</v>
      </c>
      <c r="G1364" s="134"/>
    </row>
    <row r="1365" spans="1:7" customFormat="1" ht="12" customHeight="1">
      <c r="A1365" s="132" t="s">
        <v>35</v>
      </c>
      <c r="B1365" s="133" t="s">
        <v>123</v>
      </c>
      <c r="C1365" s="133">
        <v>750</v>
      </c>
      <c r="D1365" s="174">
        <v>55</v>
      </c>
      <c r="E1365" s="133" t="s">
        <v>146</v>
      </c>
      <c r="F1365" s="148" t="s">
        <v>497</v>
      </c>
      <c r="G1365" s="134"/>
    </row>
    <row r="1366" spans="1:7" customFormat="1" ht="12" customHeight="1">
      <c r="A1366" s="132" t="s">
        <v>35</v>
      </c>
      <c r="B1366" s="133" t="s">
        <v>123</v>
      </c>
      <c r="C1366" s="133">
        <v>751</v>
      </c>
      <c r="D1366" s="174">
        <v>22</v>
      </c>
      <c r="E1366" s="133" t="s">
        <v>146</v>
      </c>
      <c r="F1366" s="148" t="s">
        <v>497</v>
      </c>
      <c r="G1366" s="134"/>
    </row>
    <row r="1367" spans="1:7" customFormat="1" ht="12" customHeight="1">
      <c r="A1367" s="132" t="s">
        <v>440</v>
      </c>
      <c r="B1367" s="133" t="s">
        <v>123</v>
      </c>
      <c r="C1367" s="133">
        <v>752</v>
      </c>
      <c r="D1367" s="174">
        <v>185</v>
      </c>
      <c r="E1367" s="133" t="s">
        <v>146</v>
      </c>
      <c r="F1367" s="148" t="s">
        <v>497</v>
      </c>
      <c r="G1367" s="134"/>
    </row>
    <row r="1368" spans="1:7" customFormat="1" ht="12" customHeight="1">
      <c r="A1368" s="132" t="s">
        <v>45</v>
      </c>
      <c r="B1368" s="133" t="s">
        <v>123</v>
      </c>
      <c r="C1368" s="133">
        <v>753</v>
      </c>
      <c r="D1368" s="174">
        <v>35</v>
      </c>
      <c r="E1368" s="133" t="s">
        <v>146</v>
      </c>
      <c r="F1368" s="148" t="s">
        <v>497</v>
      </c>
      <c r="G1368" s="134"/>
    </row>
    <row r="1369" spans="1:7" customFormat="1" ht="12" customHeight="1">
      <c r="A1369" s="132" t="s">
        <v>45</v>
      </c>
      <c r="B1369" s="133" t="s">
        <v>123</v>
      </c>
      <c r="C1369" s="133">
        <v>754</v>
      </c>
      <c r="D1369" s="174">
        <v>35</v>
      </c>
      <c r="E1369" s="133" t="s">
        <v>146</v>
      </c>
      <c r="F1369" s="148" t="s">
        <v>497</v>
      </c>
      <c r="G1369" s="134"/>
    </row>
    <row r="1370" spans="1:7" customFormat="1" ht="12" customHeight="1">
      <c r="A1370" s="132" t="s">
        <v>55</v>
      </c>
      <c r="B1370" s="133" t="s">
        <v>123</v>
      </c>
      <c r="C1370" s="133">
        <v>755</v>
      </c>
      <c r="D1370" s="174">
        <v>163</v>
      </c>
      <c r="E1370" s="133" t="s">
        <v>146</v>
      </c>
      <c r="F1370" s="148" t="s">
        <v>497</v>
      </c>
      <c r="G1370" s="134"/>
    </row>
    <row r="1371" spans="1:7" customFormat="1" ht="12" customHeight="1">
      <c r="A1371" s="132" t="s">
        <v>407</v>
      </c>
      <c r="B1371" s="133" t="s">
        <v>123</v>
      </c>
      <c r="C1371" s="133">
        <v>756</v>
      </c>
      <c r="D1371" s="174">
        <v>170</v>
      </c>
      <c r="E1371" s="133" t="s">
        <v>146</v>
      </c>
      <c r="F1371" s="148" t="s">
        <v>497</v>
      </c>
      <c r="G1371" s="134"/>
    </row>
    <row r="1372" spans="1:7" customFormat="1" ht="12" customHeight="1">
      <c r="A1372" s="132" t="s">
        <v>34</v>
      </c>
      <c r="B1372" s="133" t="s">
        <v>123</v>
      </c>
      <c r="C1372" s="133">
        <v>757</v>
      </c>
      <c r="D1372" s="174">
        <v>890</v>
      </c>
      <c r="E1372" s="133" t="s">
        <v>146</v>
      </c>
      <c r="F1372" s="148" t="s">
        <v>497</v>
      </c>
      <c r="G1372" s="134"/>
    </row>
    <row r="1373" spans="1:7" customFormat="1" ht="12" customHeight="1">
      <c r="A1373" s="132" t="s">
        <v>520</v>
      </c>
      <c r="B1373" s="133" t="s">
        <v>123</v>
      </c>
      <c r="C1373" s="133">
        <v>758</v>
      </c>
      <c r="D1373" s="174">
        <v>225</v>
      </c>
      <c r="E1373" s="133" t="s">
        <v>146</v>
      </c>
      <c r="F1373" s="148" t="s">
        <v>497</v>
      </c>
      <c r="G1373" s="134"/>
    </row>
    <row r="1374" spans="1:7" customFormat="1" ht="12" customHeight="1">
      <c r="A1374" s="132" t="s">
        <v>420</v>
      </c>
      <c r="B1374" s="133" t="s">
        <v>123</v>
      </c>
      <c r="C1374" s="133">
        <v>759</v>
      </c>
      <c r="D1374" s="174">
        <v>332</v>
      </c>
      <c r="E1374" s="133" t="s">
        <v>146</v>
      </c>
      <c r="F1374" s="148" t="s">
        <v>497</v>
      </c>
      <c r="G1374" s="134"/>
    </row>
    <row r="1375" spans="1:7" customFormat="1" ht="12" customHeight="1">
      <c r="A1375" s="135" t="s">
        <v>490</v>
      </c>
      <c r="B1375" s="133" t="s">
        <v>123</v>
      </c>
      <c r="C1375" s="133">
        <v>760</v>
      </c>
      <c r="D1375" s="174">
        <v>274</v>
      </c>
      <c r="E1375" s="133" t="s">
        <v>146</v>
      </c>
      <c r="F1375" s="148" t="s">
        <v>497</v>
      </c>
      <c r="G1375" s="134"/>
    </row>
    <row r="1376" spans="1:7" customFormat="1" ht="12" customHeight="1">
      <c r="A1376" s="132" t="s">
        <v>511</v>
      </c>
      <c r="B1376" s="133" t="s">
        <v>123</v>
      </c>
      <c r="C1376" s="133">
        <v>761</v>
      </c>
      <c r="D1376" s="174">
        <v>377</v>
      </c>
      <c r="E1376" s="133" t="s">
        <v>146</v>
      </c>
      <c r="F1376" s="148" t="s">
        <v>497</v>
      </c>
      <c r="G1376" s="134"/>
    </row>
    <row r="1377" spans="1:7" customFormat="1" ht="12" customHeight="1">
      <c r="A1377" s="132" t="s">
        <v>45</v>
      </c>
      <c r="B1377" s="133" t="s">
        <v>123</v>
      </c>
      <c r="C1377" s="133">
        <v>762</v>
      </c>
      <c r="D1377" s="174">
        <v>378</v>
      </c>
      <c r="E1377" s="133" t="s">
        <v>146</v>
      </c>
      <c r="F1377" s="148" t="s">
        <v>497</v>
      </c>
      <c r="G1377" s="134"/>
    </row>
    <row r="1378" spans="1:7" customFormat="1" ht="12" customHeight="1">
      <c r="A1378" s="132" t="s">
        <v>459</v>
      </c>
      <c r="B1378" s="133" t="s">
        <v>123</v>
      </c>
      <c r="C1378" s="133">
        <v>763</v>
      </c>
      <c r="D1378" s="174">
        <v>537</v>
      </c>
      <c r="E1378" s="133" t="s">
        <v>146</v>
      </c>
      <c r="F1378" s="148" t="s">
        <v>497</v>
      </c>
      <c r="G1378" s="134"/>
    </row>
    <row r="1379" spans="1:7" customFormat="1" ht="12" customHeight="1">
      <c r="A1379" s="132" t="s">
        <v>41</v>
      </c>
      <c r="B1379" s="133" t="s">
        <v>123</v>
      </c>
      <c r="C1379" s="133">
        <v>764</v>
      </c>
      <c r="D1379" s="174">
        <v>316</v>
      </c>
      <c r="E1379" s="133" t="s">
        <v>146</v>
      </c>
      <c r="F1379" s="148" t="s">
        <v>497</v>
      </c>
      <c r="G1379" s="134"/>
    </row>
    <row r="1380" spans="1:7" customFormat="1" ht="12" customHeight="1">
      <c r="A1380" s="132" t="s">
        <v>503</v>
      </c>
      <c r="B1380" s="133" t="s">
        <v>123</v>
      </c>
      <c r="C1380" s="133">
        <v>765</v>
      </c>
      <c r="D1380" s="174">
        <v>270</v>
      </c>
      <c r="E1380" s="133" t="s">
        <v>146</v>
      </c>
      <c r="F1380" s="148" t="s">
        <v>497</v>
      </c>
      <c r="G1380" s="134"/>
    </row>
    <row r="1381" spans="1:7" customFormat="1" ht="12" customHeight="1">
      <c r="A1381" s="132" t="s">
        <v>505</v>
      </c>
      <c r="B1381" s="133" t="s">
        <v>123</v>
      </c>
      <c r="C1381" s="133">
        <v>766</v>
      </c>
      <c r="D1381" s="174">
        <v>319</v>
      </c>
      <c r="E1381" s="133" t="s">
        <v>146</v>
      </c>
      <c r="F1381" s="148" t="s">
        <v>497</v>
      </c>
      <c r="G1381" s="134"/>
    </row>
    <row r="1382" spans="1:7" customFormat="1" ht="12" customHeight="1">
      <c r="A1382" s="132" t="s">
        <v>404</v>
      </c>
      <c r="B1382" s="133" t="s">
        <v>123</v>
      </c>
      <c r="C1382" s="133">
        <v>767</v>
      </c>
      <c r="D1382" s="174">
        <v>333</v>
      </c>
      <c r="E1382" s="133" t="s">
        <v>146</v>
      </c>
      <c r="F1382" s="148" t="s">
        <v>497</v>
      </c>
      <c r="G1382" s="134"/>
    </row>
    <row r="1383" spans="1:7" customFormat="1" ht="12" customHeight="1">
      <c r="A1383" s="132" t="s">
        <v>519</v>
      </c>
      <c r="B1383" s="133" t="s">
        <v>123</v>
      </c>
      <c r="C1383" s="133">
        <v>768</v>
      </c>
      <c r="D1383" s="174">
        <v>430</v>
      </c>
      <c r="E1383" s="133" t="s">
        <v>147</v>
      </c>
      <c r="F1383" s="148" t="s">
        <v>497</v>
      </c>
      <c r="G1383" s="134"/>
    </row>
    <row r="1384" spans="1:7" customFormat="1" ht="12" customHeight="1">
      <c r="A1384" s="132" t="s">
        <v>457</v>
      </c>
      <c r="B1384" s="133" t="s">
        <v>123</v>
      </c>
      <c r="C1384" s="133">
        <v>769</v>
      </c>
      <c r="D1384" s="174">
        <v>147</v>
      </c>
      <c r="E1384" s="133" t="s">
        <v>147</v>
      </c>
      <c r="F1384" s="148" t="s">
        <v>497</v>
      </c>
      <c r="G1384" s="134"/>
    </row>
    <row r="1385" spans="1:7" customFormat="1" ht="12" customHeight="1">
      <c r="A1385" s="132" t="s">
        <v>503</v>
      </c>
      <c r="B1385" s="133" t="s">
        <v>123</v>
      </c>
      <c r="C1385" s="133">
        <v>770</v>
      </c>
      <c r="D1385" s="174">
        <v>167</v>
      </c>
      <c r="E1385" s="133" t="s">
        <v>147</v>
      </c>
      <c r="F1385" s="148" t="s">
        <v>497</v>
      </c>
      <c r="G1385" s="134"/>
    </row>
    <row r="1386" spans="1:7" customFormat="1" ht="12" customHeight="1">
      <c r="A1386" s="132" t="s">
        <v>26</v>
      </c>
      <c r="B1386" s="133" t="s">
        <v>123</v>
      </c>
      <c r="C1386" s="133">
        <v>771</v>
      </c>
      <c r="D1386" s="174">
        <v>385</v>
      </c>
      <c r="E1386" s="133" t="s">
        <v>147</v>
      </c>
      <c r="F1386" s="148" t="s">
        <v>497</v>
      </c>
      <c r="G1386" s="134"/>
    </row>
    <row r="1387" spans="1:7" customFormat="1" ht="12" customHeight="1">
      <c r="A1387" s="135" t="s">
        <v>433</v>
      </c>
      <c r="B1387" s="133" t="s">
        <v>123</v>
      </c>
      <c r="C1387" s="133">
        <v>772</v>
      </c>
      <c r="D1387" s="174">
        <v>128</v>
      </c>
      <c r="E1387" s="133" t="s">
        <v>147</v>
      </c>
      <c r="F1387" s="148" t="s">
        <v>497</v>
      </c>
      <c r="G1387" s="134"/>
    </row>
    <row r="1388" spans="1:7" customFormat="1" ht="12" customHeight="1">
      <c r="A1388" s="132" t="s">
        <v>41</v>
      </c>
      <c r="B1388" s="133" t="s">
        <v>123</v>
      </c>
      <c r="C1388" s="133">
        <v>773</v>
      </c>
      <c r="D1388" s="174">
        <v>9</v>
      </c>
      <c r="E1388" s="133" t="s">
        <v>147</v>
      </c>
      <c r="F1388" s="148" t="s">
        <v>497</v>
      </c>
      <c r="G1388" s="134"/>
    </row>
    <row r="1389" spans="1:7" customFormat="1" ht="12" customHeight="1">
      <c r="A1389" s="132" t="s">
        <v>41</v>
      </c>
      <c r="B1389" s="133" t="s">
        <v>123</v>
      </c>
      <c r="C1389" s="133">
        <v>774</v>
      </c>
      <c r="D1389" s="174">
        <v>86</v>
      </c>
      <c r="E1389" s="133" t="s">
        <v>147</v>
      </c>
      <c r="F1389" s="148" t="s">
        <v>497</v>
      </c>
      <c r="G1389" s="134"/>
    </row>
    <row r="1390" spans="1:7" customFormat="1" ht="12" customHeight="1">
      <c r="A1390" s="135" t="s">
        <v>433</v>
      </c>
      <c r="B1390" s="133" t="s">
        <v>123</v>
      </c>
      <c r="C1390" s="133">
        <v>775</v>
      </c>
      <c r="D1390" s="174">
        <v>2</v>
      </c>
      <c r="E1390" s="133" t="s">
        <v>147</v>
      </c>
      <c r="F1390" s="148" t="s">
        <v>497</v>
      </c>
      <c r="G1390" s="134"/>
    </row>
    <row r="1391" spans="1:7" customFormat="1" ht="12" customHeight="1">
      <c r="A1391" s="132" t="s">
        <v>50</v>
      </c>
      <c r="B1391" s="133" t="s">
        <v>123</v>
      </c>
      <c r="C1391" s="133">
        <v>776</v>
      </c>
      <c r="D1391" s="174">
        <v>245</v>
      </c>
      <c r="E1391" s="133" t="s">
        <v>147</v>
      </c>
      <c r="F1391" s="148" t="s">
        <v>497</v>
      </c>
      <c r="G1391" s="134"/>
    </row>
    <row r="1392" spans="1:7" customFormat="1" ht="12" customHeight="1">
      <c r="A1392" s="132" t="s">
        <v>50</v>
      </c>
      <c r="B1392" s="133" t="s">
        <v>123</v>
      </c>
      <c r="C1392" s="133">
        <v>777</v>
      </c>
      <c r="D1392" s="174">
        <v>11</v>
      </c>
      <c r="E1392" s="133" t="s">
        <v>147</v>
      </c>
      <c r="F1392" s="148" t="s">
        <v>497</v>
      </c>
      <c r="G1392" s="134"/>
    </row>
    <row r="1393" spans="1:7" customFormat="1" ht="12" customHeight="1">
      <c r="A1393" s="135" t="s">
        <v>433</v>
      </c>
      <c r="B1393" s="133" t="s">
        <v>123</v>
      </c>
      <c r="C1393" s="133">
        <v>778</v>
      </c>
      <c r="D1393" s="174">
        <v>227</v>
      </c>
      <c r="E1393" s="133" t="s">
        <v>147</v>
      </c>
      <c r="F1393" s="148" t="s">
        <v>497</v>
      </c>
      <c r="G1393" s="134"/>
    </row>
    <row r="1394" spans="1:7" customFormat="1" ht="12" customHeight="1">
      <c r="A1394" s="132" t="s">
        <v>41</v>
      </c>
      <c r="B1394" s="133" t="s">
        <v>123</v>
      </c>
      <c r="C1394" s="133">
        <v>779</v>
      </c>
      <c r="D1394" s="174">
        <v>263</v>
      </c>
      <c r="E1394" s="133" t="s">
        <v>147</v>
      </c>
      <c r="F1394" s="148" t="s">
        <v>497</v>
      </c>
      <c r="G1394" s="134"/>
    </row>
    <row r="1395" spans="1:7" customFormat="1" ht="12" customHeight="1">
      <c r="A1395" s="132" t="s">
        <v>505</v>
      </c>
      <c r="B1395" s="133" t="s">
        <v>123</v>
      </c>
      <c r="C1395" s="133">
        <v>780</v>
      </c>
      <c r="D1395" s="174">
        <v>342</v>
      </c>
      <c r="E1395" s="133" t="s">
        <v>147</v>
      </c>
      <c r="F1395" s="148" t="s">
        <v>497</v>
      </c>
      <c r="G1395" s="134"/>
    </row>
    <row r="1396" spans="1:7" customFormat="1" ht="12" customHeight="1">
      <c r="A1396" s="132" t="s">
        <v>37</v>
      </c>
      <c r="B1396" s="133" t="s">
        <v>123</v>
      </c>
      <c r="C1396" s="133">
        <v>781</v>
      </c>
      <c r="D1396" s="174">
        <v>455</v>
      </c>
      <c r="E1396" s="133" t="s">
        <v>147</v>
      </c>
      <c r="F1396" s="148" t="s">
        <v>497</v>
      </c>
      <c r="G1396" s="134"/>
    </row>
    <row r="1397" spans="1:7" customFormat="1" ht="12" customHeight="1">
      <c r="A1397" s="132" t="s">
        <v>441</v>
      </c>
      <c r="B1397" s="133" t="s">
        <v>123</v>
      </c>
      <c r="C1397" s="133">
        <v>782</v>
      </c>
      <c r="D1397" s="174">
        <v>565</v>
      </c>
      <c r="E1397" s="133" t="s">
        <v>147</v>
      </c>
      <c r="F1397" s="148" t="s">
        <v>497</v>
      </c>
      <c r="G1397" s="134"/>
    </row>
    <row r="1398" spans="1:7" customFormat="1" ht="12" customHeight="1">
      <c r="A1398" s="132" t="s">
        <v>519</v>
      </c>
      <c r="B1398" s="133" t="s">
        <v>123</v>
      </c>
      <c r="C1398" s="133">
        <v>783</v>
      </c>
      <c r="D1398" s="174">
        <v>390</v>
      </c>
      <c r="E1398" s="133" t="s">
        <v>147</v>
      </c>
      <c r="F1398" s="148" t="s">
        <v>497</v>
      </c>
      <c r="G1398" s="134"/>
    </row>
    <row r="1399" spans="1:7" customFormat="1" ht="12" customHeight="1">
      <c r="A1399" s="132" t="s">
        <v>414</v>
      </c>
      <c r="B1399" s="133" t="s">
        <v>123</v>
      </c>
      <c r="C1399" s="133">
        <v>784</v>
      </c>
      <c r="D1399" s="174">
        <v>170</v>
      </c>
      <c r="E1399" s="133" t="s">
        <v>147</v>
      </c>
      <c r="F1399" s="148" t="s">
        <v>497</v>
      </c>
      <c r="G1399" s="134"/>
    </row>
    <row r="1400" spans="1:7" customFormat="1" ht="12" customHeight="1">
      <c r="A1400" s="107" t="s">
        <v>540</v>
      </c>
      <c r="B1400" s="133" t="s">
        <v>123</v>
      </c>
      <c r="C1400" s="133">
        <v>785</v>
      </c>
      <c r="D1400" s="174">
        <v>323</v>
      </c>
      <c r="E1400" s="133" t="s">
        <v>147</v>
      </c>
      <c r="F1400" s="148" t="s">
        <v>497</v>
      </c>
      <c r="G1400" s="134"/>
    </row>
    <row r="1401" spans="1:7" customFormat="1" ht="12" customHeight="1">
      <c r="A1401" s="132" t="s">
        <v>76</v>
      </c>
      <c r="B1401" s="133" t="s">
        <v>123</v>
      </c>
      <c r="C1401" s="133">
        <v>786</v>
      </c>
      <c r="D1401" s="174">
        <v>167</v>
      </c>
      <c r="E1401" s="133" t="s">
        <v>147</v>
      </c>
      <c r="F1401" s="148" t="s">
        <v>497</v>
      </c>
      <c r="G1401" s="134"/>
    </row>
    <row r="1402" spans="1:7" customFormat="1" ht="12" customHeight="1">
      <c r="A1402" s="132" t="s">
        <v>109</v>
      </c>
      <c r="B1402" s="133" t="s">
        <v>123</v>
      </c>
      <c r="C1402" s="133">
        <v>787</v>
      </c>
      <c r="D1402" s="174">
        <v>4</v>
      </c>
      <c r="E1402" s="133" t="s">
        <v>147</v>
      </c>
      <c r="F1402" s="148" t="s">
        <v>497</v>
      </c>
      <c r="G1402" s="134"/>
    </row>
    <row r="1403" spans="1:7" customFormat="1" ht="12" customHeight="1">
      <c r="A1403" s="132" t="s">
        <v>458</v>
      </c>
      <c r="B1403" s="133" t="s">
        <v>123</v>
      </c>
      <c r="C1403" s="133">
        <v>788</v>
      </c>
      <c r="D1403" s="174">
        <v>464</v>
      </c>
      <c r="E1403" s="133" t="s">
        <v>147</v>
      </c>
      <c r="F1403" s="148" t="s">
        <v>497</v>
      </c>
      <c r="G1403" s="134"/>
    </row>
    <row r="1404" spans="1:7" customFormat="1" ht="12" customHeight="1">
      <c r="A1404" s="132" t="s">
        <v>416</v>
      </c>
      <c r="B1404" s="133" t="s">
        <v>123</v>
      </c>
      <c r="C1404" s="133">
        <v>789</v>
      </c>
      <c r="D1404" s="174">
        <v>18</v>
      </c>
      <c r="E1404" s="133" t="s">
        <v>147</v>
      </c>
      <c r="F1404" s="148" t="s">
        <v>497</v>
      </c>
      <c r="G1404" s="134"/>
    </row>
    <row r="1405" spans="1:7" customFormat="1" ht="12" customHeight="1">
      <c r="A1405" s="132" t="s">
        <v>416</v>
      </c>
      <c r="B1405" s="133" t="s">
        <v>123</v>
      </c>
      <c r="C1405" s="133">
        <v>790</v>
      </c>
      <c r="D1405" s="174">
        <v>264</v>
      </c>
      <c r="E1405" s="133" t="s">
        <v>147</v>
      </c>
      <c r="F1405" s="148" t="s">
        <v>497</v>
      </c>
      <c r="G1405" s="134"/>
    </row>
    <row r="1406" spans="1:7" customFormat="1" ht="12" customHeight="1">
      <c r="A1406" s="132" t="s">
        <v>416</v>
      </c>
      <c r="B1406" s="133" t="s">
        <v>123</v>
      </c>
      <c r="C1406" s="133">
        <v>791</v>
      </c>
      <c r="D1406" s="174">
        <v>190</v>
      </c>
      <c r="E1406" s="133" t="s">
        <v>147</v>
      </c>
      <c r="F1406" s="148" t="s">
        <v>497</v>
      </c>
      <c r="G1406" s="134"/>
    </row>
    <row r="1407" spans="1:7" customFormat="1" ht="12" customHeight="1">
      <c r="A1407" s="132" t="s">
        <v>34</v>
      </c>
      <c r="B1407" s="133" t="s">
        <v>123</v>
      </c>
      <c r="C1407" s="133">
        <v>792</v>
      </c>
      <c r="D1407" s="174">
        <v>252</v>
      </c>
      <c r="E1407" s="133" t="s">
        <v>147</v>
      </c>
      <c r="F1407" s="148" t="s">
        <v>497</v>
      </c>
      <c r="G1407" s="134"/>
    </row>
    <row r="1408" spans="1:7" customFormat="1" ht="12" customHeight="1">
      <c r="A1408" s="132" t="s">
        <v>458</v>
      </c>
      <c r="B1408" s="133" t="s">
        <v>123</v>
      </c>
      <c r="C1408" s="133">
        <v>793</v>
      </c>
      <c r="D1408" s="174">
        <v>165</v>
      </c>
      <c r="E1408" s="133" t="s">
        <v>147</v>
      </c>
      <c r="F1408" s="148" t="s">
        <v>497</v>
      </c>
      <c r="G1408" s="134"/>
    </row>
    <row r="1409" spans="1:7" customFormat="1" ht="12" customHeight="1">
      <c r="A1409" s="132" t="s">
        <v>458</v>
      </c>
      <c r="B1409" s="133" t="s">
        <v>123</v>
      </c>
      <c r="C1409" s="133">
        <v>794</v>
      </c>
      <c r="D1409" s="174">
        <v>467</v>
      </c>
      <c r="E1409" s="133" t="s">
        <v>147</v>
      </c>
      <c r="F1409" s="148" t="s">
        <v>497</v>
      </c>
      <c r="G1409" s="134"/>
    </row>
    <row r="1410" spans="1:7" customFormat="1" ht="12" customHeight="1">
      <c r="A1410" s="132" t="s">
        <v>519</v>
      </c>
      <c r="B1410" s="133" t="s">
        <v>123</v>
      </c>
      <c r="C1410" s="133">
        <v>795</v>
      </c>
      <c r="D1410" s="174">
        <v>235</v>
      </c>
      <c r="E1410" s="133" t="s">
        <v>147</v>
      </c>
      <c r="F1410" s="148" t="s">
        <v>497</v>
      </c>
      <c r="G1410" s="134"/>
    </row>
    <row r="1411" spans="1:7" customFormat="1" ht="12" customHeight="1">
      <c r="A1411" s="132" t="s">
        <v>414</v>
      </c>
      <c r="B1411" s="133" t="s">
        <v>123</v>
      </c>
      <c r="C1411" s="133">
        <v>796</v>
      </c>
      <c r="D1411" s="174">
        <v>215</v>
      </c>
      <c r="E1411" s="133" t="s">
        <v>147</v>
      </c>
      <c r="F1411" s="148" t="s">
        <v>497</v>
      </c>
      <c r="G1411" s="134"/>
    </row>
    <row r="1412" spans="1:7" customFormat="1" ht="12" customHeight="1">
      <c r="A1412" s="132" t="s">
        <v>514</v>
      </c>
      <c r="B1412" s="133" t="s">
        <v>123</v>
      </c>
      <c r="C1412" s="133">
        <v>797</v>
      </c>
      <c r="D1412" s="174">
        <v>528</v>
      </c>
      <c r="E1412" s="133" t="s">
        <v>147</v>
      </c>
      <c r="F1412" s="148" t="s">
        <v>497</v>
      </c>
      <c r="G1412" s="134"/>
    </row>
    <row r="1413" spans="1:7" customFormat="1" ht="12" customHeight="1">
      <c r="A1413" s="132" t="s">
        <v>483</v>
      </c>
      <c r="B1413" s="133" t="s">
        <v>123</v>
      </c>
      <c r="C1413" s="133">
        <v>798</v>
      </c>
      <c r="D1413" s="174">
        <v>148</v>
      </c>
      <c r="E1413" s="133" t="s">
        <v>147</v>
      </c>
      <c r="F1413" s="148" t="s">
        <v>497</v>
      </c>
      <c r="G1413" s="134"/>
    </row>
    <row r="1414" spans="1:7" customFormat="1" ht="12" customHeight="1">
      <c r="A1414" s="132" t="s">
        <v>426</v>
      </c>
      <c r="B1414" s="133" t="s">
        <v>123</v>
      </c>
      <c r="C1414" s="133">
        <v>799</v>
      </c>
      <c r="D1414" s="174">
        <v>412</v>
      </c>
      <c r="E1414" s="133" t="s">
        <v>147</v>
      </c>
      <c r="F1414" s="148" t="s">
        <v>497</v>
      </c>
      <c r="G1414" s="134"/>
    </row>
    <row r="1415" spans="1:7" customFormat="1" ht="12" customHeight="1">
      <c r="A1415" s="132" t="s">
        <v>480</v>
      </c>
      <c r="B1415" s="133" t="s">
        <v>123</v>
      </c>
      <c r="C1415" s="133">
        <v>800</v>
      </c>
      <c r="D1415" s="174">
        <v>813</v>
      </c>
      <c r="E1415" s="133" t="s">
        <v>147</v>
      </c>
      <c r="F1415" s="148" t="s">
        <v>497</v>
      </c>
      <c r="G1415" s="134"/>
    </row>
    <row r="1416" spans="1:7" customFormat="1" ht="12" customHeight="1">
      <c r="A1416" s="132" t="s">
        <v>41</v>
      </c>
      <c r="B1416" s="133" t="s">
        <v>123</v>
      </c>
      <c r="C1416" s="133">
        <v>801</v>
      </c>
      <c r="D1416" s="174">
        <v>272</v>
      </c>
      <c r="E1416" s="133" t="s">
        <v>147</v>
      </c>
      <c r="F1416" s="148" t="s">
        <v>497</v>
      </c>
      <c r="G1416" s="134"/>
    </row>
    <row r="1417" spans="1:7" customFormat="1" ht="12" customHeight="1">
      <c r="A1417" s="132" t="s">
        <v>41</v>
      </c>
      <c r="B1417" s="133" t="s">
        <v>123</v>
      </c>
      <c r="C1417" s="133">
        <v>802</v>
      </c>
      <c r="D1417" s="174">
        <v>164</v>
      </c>
      <c r="E1417" s="133" t="s">
        <v>147</v>
      </c>
      <c r="F1417" s="148" t="s">
        <v>497</v>
      </c>
      <c r="G1417" s="134"/>
    </row>
    <row r="1418" spans="1:7" customFormat="1" ht="12" customHeight="1">
      <c r="A1418" s="132" t="s">
        <v>435</v>
      </c>
      <c r="B1418" s="133" t="s">
        <v>123</v>
      </c>
      <c r="C1418" s="133">
        <v>803</v>
      </c>
      <c r="D1418" s="174">
        <v>342</v>
      </c>
      <c r="E1418" s="133" t="s">
        <v>147</v>
      </c>
      <c r="F1418" s="148" t="s">
        <v>497</v>
      </c>
      <c r="G1418" s="134"/>
    </row>
    <row r="1419" spans="1:7" customFormat="1" ht="12" customHeight="1">
      <c r="A1419" s="132" t="s">
        <v>548</v>
      </c>
      <c r="B1419" s="133" t="s">
        <v>123</v>
      </c>
      <c r="C1419" s="133">
        <v>804</v>
      </c>
      <c r="D1419" s="174">
        <v>102</v>
      </c>
      <c r="E1419" s="133" t="s">
        <v>147</v>
      </c>
      <c r="F1419" s="148" t="s">
        <v>497</v>
      </c>
      <c r="G1419" s="134"/>
    </row>
    <row r="1420" spans="1:7" customFormat="1" ht="12" customHeight="1">
      <c r="A1420" s="132" t="s">
        <v>435</v>
      </c>
      <c r="B1420" s="133" t="s">
        <v>123</v>
      </c>
      <c r="C1420" s="133">
        <v>805</v>
      </c>
      <c r="D1420" s="174">
        <v>300</v>
      </c>
      <c r="E1420" s="133" t="s">
        <v>147</v>
      </c>
      <c r="F1420" s="148" t="s">
        <v>497</v>
      </c>
      <c r="G1420" s="134"/>
    </row>
    <row r="1421" spans="1:7" customFormat="1" ht="12" customHeight="1">
      <c r="A1421" s="132" t="s">
        <v>501</v>
      </c>
      <c r="B1421" s="133" t="s">
        <v>123</v>
      </c>
      <c r="C1421" s="133">
        <v>806</v>
      </c>
      <c r="D1421" s="174">
        <v>412</v>
      </c>
      <c r="E1421" s="133" t="s">
        <v>147</v>
      </c>
      <c r="F1421" s="148" t="s">
        <v>497</v>
      </c>
      <c r="G1421" s="134"/>
    </row>
    <row r="1422" spans="1:7" customFormat="1" ht="12" customHeight="1">
      <c r="A1422" s="132" t="s">
        <v>404</v>
      </c>
      <c r="B1422" s="133" t="s">
        <v>123</v>
      </c>
      <c r="C1422" s="133">
        <v>807</v>
      </c>
      <c r="D1422" s="174">
        <v>412</v>
      </c>
      <c r="E1422" s="133" t="s">
        <v>147</v>
      </c>
      <c r="F1422" s="148" t="s">
        <v>497</v>
      </c>
      <c r="G1422" s="134"/>
    </row>
    <row r="1423" spans="1:7" customFormat="1" ht="12" customHeight="1">
      <c r="A1423" s="132" t="s">
        <v>76</v>
      </c>
      <c r="B1423" s="133" t="s">
        <v>123</v>
      </c>
      <c r="C1423" s="133">
        <v>808</v>
      </c>
      <c r="D1423" s="174">
        <v>194</v>
      </c>
      <c r="E1423" s="133" t="s">
        <v>147</v>
      </c>
      <c r="F1423" s="148" t="s">
        <v>497</v>
      </c>
      <c r="G1423" s="134"/>
    </row>
    <row r="1424" spans="1:7" customFormat="1" ht="12" customHeight="1">
      <c r="A1424" s="132" t="s">
        <v>404</v>
      </c>
      <c r="B1424" s="133" t="s">
        <v>123</v>
      </c>
      <c r="C1424" s="133">
        <v>809</v>
      </c>
      <c r="D1424" s="174">
        <v>176</v>
      </c>
      <c r="E1424" s="133" t="s">
        <v>147</v>
      </c>
      <c r="F1424" s="148" t="s">
        <v>497</v>
      </c>
      <c r="G1424" s="134"/>
    </row>
    <row r="1425" spans="1:7" customFormat="1" ht="12" customHeight="1">
      <c r="A1425" s="132" t="s">
        <v>436</v>
      </c>
      <c r="B1425" s="133" t="s">
        <v>123</v>
      </c>
      <c r="C1425" s="133">
        <v>810</v>
      </c>
      <c r="D1425" s="174">
        <v>1480</v>
      </c>
      <c r="E1425" s="133" t="s">
        <v>147</v>
      </c>
      <c r="F1425" s="148" t="s">
        <v>497</v>
      </c>
      <c r="G1425" s="134"/>
    </row>
    <row r="1426" spans="1:7" customFormat="1" ht="12" customHeight="1">
      <c r="A1426" s="132" t="s">
        <v>491</v>
      </c>
      <c r="B1426" s="133" t="s">
        <v>123</v>
      </c>
      <c r="C1426" s="133">
        <v>811</v>
      </c>
      <c r="D1426" s="174">
        <v>328</v>
      </c>
      <c r="E1426" s="133" t="s">
        <v>147</v>
      </c>
      <c r="F1426" s="148" t="s">
        <v>497</v>
      </c>
      <c r="G1426" s="134"/>
    </row>
    <row r="1427" spans="1:7" customFormat="1" ht="12" customHeight="1">
      <c r="A1427" s="132" t="s">
        <v>491</v>
      </c>
      <c r="B1427" s="133" t="s">
        <v>123</v>
      </c>
      <c r="C1427" s="133">
        <v>812</v>
      </c>
      <c r="D1427" s="174">
        <v>223</v>
      </c>
      <c r="E1427" s="133" t="s">
        <v>147</v>
      </c>
      <c r="F1427" s="148" t="s">
        <v>497</v>
      </c>
      <c r="G1427" s="134"/>
    </row>
    <row r="1428" spans="1:7" customFormat="1" ht="12" customHeight="1">
      <c r="A1428" s="132" t="s">
        <v>41</v>
      </c>
      <c r="B1428" s="133" t="s">
        <v>123</v>
      </c>
      <c r="C1428" s="133">
        <v>813</v>
      </c>
      <c r="D1428" s="174">
        <v>232</v>
      </c>
      <c r="E1428" s="133" t="s">
        <v>148</v>
      </c>
      <c r="F1428" s="148" t="s">
        <v>9</v>
      </c>
      <c r="G1428" s="134" t="s">
        <v>10</v>
      </c>
    </row>
    <row r="1429" spans="1:7" customFormat="1" ht="12" customHeight="1">
      <c r="A1429" s="132" t="s">
        <v>519</v>
      </c>
      <c r="B1429" s="133" t="s">
        <v>123</v>
      </c>
      <c r="C1429" s="133">
        <v>814</v>
      </c>
      <c r="D1429" s="174">
        <v>515</v>
      </c>
      <c r="E1429" s="133" t="s">
        <v>149</v>
      </c>
      <c r="F1429" s="148" t="s">
        <v>496</v>
      </c>
      <c r="G1429" s="134"/>
    </row>
    <row r="1430" spans="1:7" customFormat="1" ht="12" customHeight="1">
      <c r="A1430" s="132" t="s">
        <v>26</v>
      </c>
      <c r="B1430" s="133" t="s">
        <v>123</v>
      </c>
      <c r="C1430" s="133">
        <v>815</v>
      </c>
      <c r="D1430" s="174">
        <v>319</v>
      </c>
      <c r="E1430" s="133" t="s">
        <v>149</v>
      </c>
      <c r="F1430" s="148" t="s">
        <v>496</v>
      </c>
      <c r="G1430" s="134"/>
    </row>
    <row r="1431" spans="1:7" customFormat="1" ht="12" customHeight="1">
      <c r="A1431" s="132" t="s">
        <v>506</v>
      </c>
      <c r="B1431" s="133" t="s">
        <v>123</v>
      </c>
      <c r="C1431" s="133">
        <v>816</v>
      </c>
      <c r="D1431" s="174">
        <v>636</v>
      </c>
      <c r="E1431" s="133" t="s">
        <v>149</v>
      </c>
      <c r="F1431" s="148" t="s">
        <v>496</v>
      </c>
      <c r="G1431" s="134"/>
    </row>
    <row r="1432" spans="1:7" customFormat="1" ht="12" customHeight="1">
      <c r="A1432" s="132" t="s">
        <v>506</v>
      </c>
      <c r="B1432" s="133" t="s">
        <v>123</v>
      </c>
      <c r="C1432" s="133">
        <v>817</v>
      </c>
      <c r="D1432" s="174">
        <v>247</v>
      </c>
      <c r="E1432" s="133" t="s">
        <v>149</v>
      </c>
      <c r="F1432" s="148" t="s">
        <v>9</v>
      </c>
      <c r="G1432" s="134"/>
    </row>
    <row r="1433" spans="1:7" customFormat="1" ht="12" customHeight="1">
      <c r="A1433" s="132" t="s">
        <v>55</v>
      </c>
      <c r="B1433" s="133" t="s">
        <v>123</v>
      </c>
      <c r="C1433" s="133">
        <v>818</v>
      </c>
      <c r="D1433" s="174">
        <v>1134</v>
      </c>
      <c r="E1433" s="133" t="s">
        <v>149</v>
      </c>
      <c r="F1433" s="148" t="s">
        <v>496</v>
      </c>
      <c r="G1433" s="134"/>
    </row>
    <row r="1434" spans="1:7" customFormat="1" ht="12" customHeight="1">
      <c r="A1434" s="132" t="s">
        <v>524</v>
      </c>
      <c r="B1434" s="133" t="s">
        <v>123</v>
      </c>
      <c r="C1434" s="133">
        <v>819</v>
      </c>
      <c r="D1434" s="174">
        <v>670</v>
      </c>
      <c r="E1434" s="133" t="s">
        <v>149</v>
      </c>
      <c r="F1434" s="148" t="s">
        <v>496</v>
      </c>
      <c r="G1434" s="134"/>
    </row>
    <row r="1435" spans="1:7" customFormat="1" ht="12" customHeight="1">
      <c r="A1435" s="132" t="s">
        <v>459</v>
      </c>
      <c r="B1435" s="133" t="s">
        <v>123</v>
      </c>
      <c r="C1435" s="133">
        <v>820</v>
      </c>
      <c r="D1435" s="174">
        <v>364</v>
      </c>
      <c r="E1435" s="133" t="s">
        <v>149</v>
      </c>
      <c r="F1435" s="148" t="s">
        <v>496</v>
      </c>
      <c r="G1435" s="134"/>
    </row>
    <row r="1436" spans="1:7" customFormat="1" ht="12" customHeight="1">
      <c r="A1436" s="132" t="s">
        <v>519</v>
      </c>
      <c r="B1436" s="133" t="s">
        <v>123</v>
      </c>
      <c r="C1436" s="133">
        <v>821</v>
      </c>
      <c r="D1436" s="174">
        <v>1795</v>
      </c>
      <c r="E1436" s="133" t="s">
        <v>149</v>
      </c>
      <c r="F1436" s="148" t="s">
        <v>496</v>
      </c>
      <c r="G1436" s="134"/>
    </row>
    <row r="1437" spans="1:7" customFormat="1" ht="12" customHeight="1">
      <c r="A1437" s="132" t="s">
        <v>503</v>
      </c>
      <c r="B1437" s="133" t="s">
        <v>123</v>
      </c>
      <c r="C1437" s="133">
        <v>822</v>
      </c>
      <c r="D1437" s="174">
        <v>434</v>
      </c>
      <c r="E1437" s="133" t="s">
        <v>149</v>
      </c>
      <c r="F1437" s="148" t="s">
        <v>496</v>
      </c>
      <c r="G1437" s="134"/>
    </row>
    <row r="1438" spans="1:7" customFormat="1" ht="12" customHeight="1">
      <c r="A1438" s="132" t="s">
        <v>41</v>
      </c>
      <c r="B1438" s="133" t="s">
        <v>123</v>
      </c>
      <c r="C1438" s="133">
        <v>823</v>
      </c>
      <c r="D1438" s="174">
        <v>690</v>
      </c>
      <c r="E1438" s="133" t="s">
        <v>149</v>
      </c>
      <c r="F1438" s="148" t="s">
        <v>496</v>
      </c>
      <c r="G1438" s="134"/>
    </row>
    <row r="1439" spans="1:7" customFormat="1" ht="12" customHeight="1">
      <c r="A1439" s="132" t="s">
        <v>503</v>
      </c>
      <c r="B1439" s="133" t="s">
        <v>123</v>
      </c>
      <c r="C1439" s="133">
        <v>824</v>
      </c>
      <c r="D1439" s="174">
        <v>528</v>
      </c>
      <c r="E1439" s="133" t="s">
        <v>149</v>
      </c>
      <c r="F1439" s="148" t="s">
        <v>496</v>
      </c>
      <c r="G1439" s="134"/>
    </row>
    <row r="1440" spans="1:7" customFormat="1" ht="12" customHeight="1">
      <c r="A1440" s="132" t="s">
        <v>441</v>
      </c>
      <c r="B1440" s="133" t="s">
        <v>123</v>
      </c>
      <c r="C1440" s="133">
        <v>825</v>
      </c>
      <c r="D1440" s="174">
        <v>525</v>
      </c>
      <c r="E1440" s="133" t="s">
        <v>150</v>
      </c>
      <c r="F1440" s="148" t="s">
        <v>496</v>
      </c>
      <c r="G1440" s="134"/>
    </row>
    <row r="1441" spans="1:7" customFormat="1" ht="12" customHeight="1">
      <c r="A1441" s="132" t="s">
        <v>510</v>
      </c>
      <c r="B1441" s="133" t="s">
        <v>123</v>
      </c>
      <c r="C1441" s="133">
        <v>826</v>
      </c>
      <c r="D1441" s="174">
        <v>530</v>
      </c>
      <c r="E1441" s="133" t="s">
        <v>150</v>
      </c>
      <c r="F1441" s="148" t="s">
        <v>496</v>
      </c>
      <c r="G1441" s="134"/>
    </row>
    <row r="1442" spans="1:7" customFormat="1" ht="12" customHeight="1">
      <c r="A1442" s="132" t="s">
        <v>34</v>
      </c>
      <c r="B1442" s="133" t="s">
        <v>123</v>
      </c>
      <c r="C1442" s="133">
        <v>827</v>
      </c>
      <c r="D1442" s="174">
        <v>205</v>
      </c>
      <c r="E1442" s="133" t="s">
        <v>150</v>
      </c>
      <c r="F1442" s="148" t="s">
        <v>496</v>
      </c>
      <c r="G1442" s="134"/>
    </row>
    <row r="1443" spans="1:7" customFormat="1" ht="12" customHeight="1">
      <c r="A1443" s="132" t="s">
        <v>411</v>
      </c>
      <c r="B1443" s="133" t="s">
        <v>123</v>
      </c>
      <c r="C1443" s="133">
        <v>828</v>
      </c>
      <c r="D1443" s="174">
        <v>163</v>
      </c>
      <c r="E1443" s="133" t="s">
        <v>150</v>
      </c>
      <c r="F1443" s="148" t="s">
        <v>496</v>
      </c>
      <c r="G1443" s="134"/>
    </row>
    <row r="1444" spans="1:7" customFormat="1" ht="12" customHeight="1">
      <c r="A1444" s="107" t="s">
        <v>540</v>
      </c>
      <c r="B1444" s="133" t="s">
        <v>123</v>
      </c>
      <c r="C1444" s="133">
        <v>829</v>
      </c>
      <c r="D1444" s="174">
        <v>112</v>
      </c>
      <c r="E1444" s="133" t="s">
        <v>150</v>
      </c>
      <c r="F1444" s="148" t="s">
        <v>496</v>
      </c>
      <c r="G1444" s="134"/>
    </row>
    <row r="1445" spans="1:7" customFormat="1" ht="12" customHeight="1">
      <c r="A1445" s="132" t="s">
        <v>41</v>
      </c>
      <c r="B1445" s="133" t="s">
        <v>123</v>
      </c>
      <c r="C1445" s="133">
        <v>830</v>
      </c>
      <c r="D1445" s="174">
        <v>204</v>
      </c>
      <c r="E1445" s="133" t="s">
        <v>150</v>
      </c>
      <c r="F1445" s="148" t="s">
        <v>496</v>
      </c>
      <c r="G1445" s="134"/>
    </row>
    <row r="1446" spans="1:7" customFormat="1" ht="12" customHeight="1">
      <c r="A1446" s="135" t="s">
        <v>433</v>
      </c>
      <c r="B1446" s="133" t="s">
        <v>123</v>
      </c>
      <c r="C1446" s="133">
        <v>831</v>
      </c>
      <c r="D1446" s="174">
        <v>392</v>
      </c>
      <c r="E1446" s="133" t="s">
        <v>150</v>
      </c>
      <c r="F1446" s="148" t="s">
        <v>496</v>
      </c>
      <c r="G1446" s="134"/>
    </row>
    <row r="1447" spans="1:7" customFormat="1" ht="12" customHeight="1">
      <c r="A1447" s="132" t="s">
        <v>113</v>
      </c>
      <c r="B1447" s="133" t="s">
        <v>123</v>
      </c>
      <c r="C1447" s="133">
        <v>832</v>
      </c>
      <c r="D1447" s="174">
        <v>315</v>
      </c>
      <c r="E1447" s="133" t="s">
        <v>150</v>
      </c>
      <c r="F1447" s="148" t="s">
        <v>496</v>
      </c>
      <c r="G1447" s="134"/>
    </row>
    <row r="1448" spans="1:7" customFormat="1" ht="12" customHeight="1">
      <c r="A1448" s="132" t="s">
        <v>41</v>
      </c>
      <c r="B1448" s="133" t="s">
        <v>123</v>
      </c>
      <c r="C1448" s="133">
        <v>833</v>
      </c>
      <c r="D1448" s="174">
        <v>315</v>
      </c>
      <c r="E1448" s="133" t="s">
        <v>150</v>
      </c>
      <c r="F1448" s="148" t="s">
        <v>496</v>
      </c>
      <c r="G1448" s="134"/>
    </row>
    <row r="1449" spans="1:7" customFormat="1" ht="12" customHeight="1">
      <c r="A1449" s="132" t="s">
        <v>510</v>
      </c>
      <c r="B1449" s="133" t="s">
        <v>123</v>
      </c>
      <c r="C1449" s="133">
        <v>834</v>
      </c>
      <c r="D1449" s="174">
        <v>392</v>
      </c>
      <c r="E1449" s="133" t="s">
        <v>150</v>
      </c>
      <c r="F1449" s="148" t="s">
        <v>496</v>
      </c>
      <c r="G1449" s="134"/>
    </row>
    <row r="1450" spans="1:7" customFormat="1" ht="12" customHeight="1">
      <c r="A1450" s="132" t="s">
        <v>491</v>
      </c>
      <c r="B1450" s="133" t="s">
        <v>123</v>
      </c>
      <c r="C1450" s="133">
        <v>835</v>
      </c>
      <c r="D1450" s="174">
        <v>700</v>
      </c>
      <c r="E1450" s="133" t="s">
        <v>150</v>
      </c>
      <c r="F1450" s="148" t="s">
        <v>9</v>
      </c>
      <c r="G1450" s="134"/>
    </row>
    <row r="1451" spans="1:7" customFormat="1" ht="12" customHeight="1">
      <c r="A1451" s="132" t="s">
        <v>18</v>
      </c>
      <c r="B1451" s="133" t="s">
        <v>123</v>
      </c>
      <c r="C1451" s="133">
        <v>836</v>
      </c>
      <c r="D1451" s="174">
        <v>265</v>
      </c>
      <c r="E1451" s="133" t="s">
        <v>150</v>
      </c>
      <c r="F1451" s="148" t="s">
        <v>9</v>
      </c>
      <c r="G1451" s="134"/>
    </row>
    <row r="1452" spans="1:7" customFormat="1" ht="12" customHeight="1">
      <c r="A1452" s="132" t="s">
        <v>510</v>
      </c>
      <c r="B1452" s="133" t="s">
        <v>123</v>
      </c>
      <c r="C1452" s="133">
        <v>837</v>
      </c>
      <c r="D1452" s="174">
        <v>286</v>
      </c>
      <c r="E1452" s="133" t="s">
        <v>150</v>
      </c>
      <c r="F1452" s="148" t="s">
        <v>9</v>
      </c>
      <c r="G1452" s="134"/>
    </row>
    <row r="1453" spans="1:7" customFormat="1" ht="12" customHeight="1">
      <c r="A1453" s="132" t="s">
        <v>426</v>
      </c>
      <c r="B1453" s="133" t="s">
        <v>123</v>
      </c>
      <c r="C1453" s="133">
        <v>838</v>
      </c>
      <c r="D1453" s="174">
        <v>188</v>
      </c>
      <c r="E1453" s="133" t="s">
        <v>150</v>
      </c>
      <c r="F1453" s="148" t="s">
        <v>9</v>
      </c>
      <c r="G1453" s="134"/>
    </row>
    <row r="1454" spans="1:7" customFormat="1" ht="12" customHeight="1">
      <c r="A1454" s="132" t="s">
        <v>426</v>
      </c>
      <c r="B1454" s="133" t="s">
        <v>123</v>
      </c>
      <c r="C1454" s="133">
        <v>839</v>
      </c>
      <c r="D1454" s="174">
        <v>318</v>
      </c>
      <c r="E1454" s="133" t="s">
        <v>150</v>
      </c>
      <c r="F1454" s="148" t="s">
        <v>496</v>
      </c>
      <c r="G1454" s="134"/>
    </row>
    <row r="1455" spans="1:7" customFormat="1" ht="12" customHeight="1">
      <c r="A1455" s="132" t="s">
        <v>41</v>
      </c>
      <c r="B1455" s="133" t="s">
        <v>123</v>
      </c>
      <c r="C1455" s="133">
        <v>840</v>
      </c>
      <c r="D1455" s="174">
        <v>349</v>
      </c>
      <c r="E1455" s="133" t="s">
        <v>150</v>
      </c>
      <c r="F1455" s="148" t="s">
        <v>9</v>
      </c>
      <c r="G1455" s="134"/>
    </row>
    <row r="1456" spans="1:7" customFormat="1" ht="12" customHeight="1">
      <c r="A1456" s="132" t="s">
        <v>501</v>
      </c>
      <c r="B1456" s="133" t="s">
        <v>123</v>
      </c>
      <c r="C1456" s="133">
        <v>841</v>
      </c>
      <c r="D1456" s="174">
        <v>486</v>
      </c>
      <c r="E1456" s="133" t="s">
        <v>150</v>
      </c>
      <c r="F1456" s="148" t="s">
        <v>496</v>
      </c>
      <c r="G1456" s="134"/>
    </row>
    <row r="1457" spans="1:7" customFormat="1" ht="12" customHeight="1">
      <c r="A1457" s="132" t="s">
        <v>510</v>
      </c>
      <c r="B1457" s="133" t="s">
        <v>123</v>
      </c>
      <c r="C1457" s="133">
        <v>842</v>
      </c>
      <c r="D1457" s="174">
        <v>221</v>
      </c>
      <c r="E1457" s="133" t="s">
        <v>150</v>
      </c>
      <c r="F1457" s="148" t="s">
        <v>496</v>
      </c>
      <c r="G1457" s="134"/>
    </row>
    <row r="1458" spans="1:7" customFormat="1" ht="12" customHeight="1">
      <c r="A1458" s="132" t="s">
        <v>411</v>
      </c>
      <c r="B1458" s="133" t="s">
        <v>123</v>
      </c>
      <c r="C1458" s="133">
        <v>843</v>
      </c>
      <c r="D1458" s="174">
        <v>166</v>
      </c>
      <c r="E1458" s="133" t="s">
        <v>150</v>
      </c>
      <c r="F1458" s="148" t="s">
        <v>496</v>
      </c>
      <c r="G1458" s="134"/>
    </row>
    <row r="1459" spans="1:7" customFormat="1" ht="12" customHeight="1">
      <c r="A1459" s="132" t="s">
        <v>41</v>
      </c>
      <c r="B1459" s="133" t="s">
        <v>123</v>
      </c>
      <c r="C1459" s="133">
        <v>844</v>
      </c>
      <c r="D1459" s="174">
        <v>523</v>
      </c>
      <c r="E1459" s="133" t="s">
        <v>150</v>
      </c>
      <c r="F1459" s="148" t="s">
        <v>496</v>
      </c>
      <c r="G1459" s="134"/>
    </row>
    <row r="1460" spans="1:7" customFormat="1" ht="12" customHeight="1">
      <c r="A1460" s="132" t="s">
        <v>528</v>
      </c>
      <c r="B1460" s="133" t="s">
        <v>123</v>
      </c>
      <c r="C1460" s="133">
        <v>845</v>
      </c>
      <c r="D1460" s="174">
        <v>237</v>
      </c>
      <c r="E1460" s="133" t="s">
        <v>150</v>
      </c>
      <c r="F1460" s="148" t="s">
        <v>496</v>
      </c>
      <c r="G1460" s="134"/>
    </row>
    <row r="1461" spans="1:7" customFormat="1" ht="12" customHeight="1">
      <c r="A1461" s="132" t="s">
        <v>34</v>
      </c>
      <c r="B1461" s="133" t="s">
        <v>123</v>
      </c>
      <c r="C1461" s="133">
        <v>846</v>
      </c>
      <c r="D1461" s="174">
        <v>388</v>
      </c>
      <c r="E1461" s="133" t="s">
        <v>150</v>
      </c>
      <c r="F1461" s="148" t="s">
        <v>496</v>
      </c>
      <c r="G1461" s="134"/>
    </row>
    <row r="1462" spans="1:7" customFormat="1" ht="12" customHeight="1">
      <c r="A1462" s="132" t="s">
        <v>411</v>
      </c>
      <c r="B1462" s="133" t="s">
        <v>123</v>
      </c>
      <c r="C1462" s="133">
        <v>847</v>
      </c>
      <c r="D1462" s="174">
        <v>967</v>
      </c>
      <c r="E1462" s="133" t="s">
        <v>150</v>
      </c>
      <c r="F1462" s="148" t="s">
        <v>496</v>
      </c>
      <c r="G1462" s="134"/>
    </row>
    <row r="1463" spans="1:7" customFormat="1" ht="12" customHeight="1">
      <c r="A1463" s="132" t="s">
        <v>37</v>
      </c>
      <c r="B1463" s="133" t="s">
        <v>123</v>
      </c>
      <c r="C1463" s="133">
        <v>848</v>
      </c>
      <c r="D1463" s="174">
        <v>262</v>
      </c>
      <c r="E1463" s="133" t="s">
        <v>150</v>
      </c>
      <c r="F1463" s="148" t="s">
        <v>496</v>
      </c>
      <c r="G1463" s="134"/>
    </row>
    <row r="1464" spans="1:7" customFormat="1" ht="12" customHeight="1">
      <c r="A1464" s="132" t="s">
        <v>510</v>
      </c>
      <c r="B1464" s="133" t="s">
        <v>123</v>
      </c>
      <c r="C1464" s="133">
        <v>849</v>
      </c>
      <c r="D1464" s="174">
        <v>485</v>
      </c>
      <c r="E1464" s="133" t="s">
        <v>150</v>
      </c>
      <c r="F1464" s="148" t="s">
        <v>496</v>
      </c>
      <c r="G1464" s="134"/>
    </row>
    <row r="1465" spans="1:7" customFormat="1" ht="12" customHeight="1">
      <c r="A1465" s="132" t="s">
        <v>41</v>
      </c>
      <c r="B1465" s="133" t="s">
        <v>123</v>
      </c>
      <c r="C1465" s="133">
        <v>850</v>
      </c>
      <c r="D1465" s="174">
        <v>108</v>
      </c>
      <c r="E1465" s="133" t="s">
        <v>150</v>
      </c>
      <c r="F1465" s="148" t="s">
        <v>496</v>
      </c>
      <c r="G1465" s="134"/>
    </row>
    <row r="1466" spans="1:7" customFormat="1" ht="12" customHeight="1">
      <c r="A1466" s="132" t="s">
        <v>55</v>
      </c>
      <c r="B1466" s="133" t="s">
        <v>123</v>
      </c>
      <c r="C1466" s="133">
        <v>851</v>
      </c>
      <c r="D1466" s="174">
        <v>300</v>
      </c>
      <c r="E1466" s="133" t="s">
        <v>150</v>
      </c>
      <c r="F1466" s="148" t="s">
        <v>496</v>
      </c>
      <c r="G1466" s="134"/>
    </row>
    <row r="1467" spans="1:7" customFormat="1" ht="12" customHeight="1">
      <c r="A1467" s="132" t="s">
        <v>519</v>
      </c>
      <c r="B1467" s="133" t="s">
        <v>123</v>
      </c>
      <c r="C1467" s="133">
        <v>852</v>
      </c>
      <c r="D1467" s="174">
        <v>89</v>
      </c>
      <c r="E1467" s="133" t="s">
        <v>150</v>
      </c>
      <c r="F1467" s="148" t="s">
        <v>496</v>
      </c>
      <c r="G1467" s="134"/>
    </row>
    <row r="1468" spans="1:7" customFormat="1" ht="12" customHeight="1">
      <c r="A1468" s="132" t="s">
        <v>502</v>
      </c>
      <c r="B1468" s="133" t="s">
        <v>123</v>
      </c>
      <c r="C1468" s="133">
        <v>853</v>
      </c>
      <c r="D1468" s="174">
        <v>451</v>
      </c>
      <c r="E1468" s="133" t="s">
        <v>150</v>
      </c>
      <c r="F1468" s="148" t="s">
        <v>496</v>
      </c>
      <c r="G1468" s="134"/>
    </row>
    <row r="1469" spans="1:7" customFormat="1" ht="12" customHeight="1">
      <c r="A1469" s="132" t="s">
        <v>505</v>
      </c>
      <c r="B1469" s="133" t="s">
        <v>123</v>
      </c>
      <c r="C1469" s="133">
        <v>854</v>
      </c>
      <c r="D1469" s="174">
        <v>696</v>
      </c>
      <c r="E1469" s="133" t="s">
        <v>150</v>
      </c>
      <c r="F1469" s="148" t="s">
        <v>496</v>
      </c>
      <c r="G1469" s="134"/>
    </row>
    <row r="1470" spans="1:7" customFormat="1" ht="12" customHeight="1">
      <c r="A1470" s="107" t="s">
        <v>540</v>
      </c>
      <c r="B1470" s="133" t="s">
        <v>123</v>
      </c>
      <c r="C1470" s="133">
        <v>855</v>
      </c>
      <c r="D1470" s="174">
        <v>20</v>
      </c>
      <c r="E1470" s="133" t="s">
        <v>150</v>
      </c>
      <c r="F1470" s="148" t="s">
        <v>496</v>
      </c>
      <c r="G1470" s="134"/>
    </row>
    <row r="1471" spans="1:7" customFormat="1" ht="12" customHeight="1">
      <c r="A1471" s="132" t="s">
        <v>528</v>
      </c>
      <c r="B1471" s="133" t="s">
        <v>123</v>
      </c>
      <c r="C1471" s="133">
        <v>856</v>
      </c>
      <c r="D1471" s="174">
        <v>191</v>
      </c>
      <c r="E1471" s="133" t="s">
        <v>150</v>
      </c>
      <c r="F1471" s="148" t="s">
        <v>496</v>
      </c>
      <c r="G1471" s="134"/>
    </row>
    <row r="1472" spans="1:7" customFormat="1" ht="12" customHeight="1">
      <c r="A1472" s="135" t="s">
        <v>433</v>
      </c>
      <c r="B1472" s="133" t="s">
        <v>123</v>
      </c>
      <c r="C1472" s="133">
        <v>857</v>
      </c>
      <c r="D1472" s="174">
        <v>715</v>
      </c>
      <c r="E1472" s="133" t="s">
        <v>150</v>
      </c>
      <c r="F1472" s="148" t="s">
        <v>496</v>
      </c>
      <c r="G1472" s="134"/>
    </row>
    <row r="1473" spans="1:7" customFormat="1" ht="12" customHeight="1">
      <c r="A1473" s="135" t="s">
        <v>433</v>
      </c>
      <c r="B1473" s="133" t="s">
        <v>123</v>
      </c>
      <c r="C1473" s="133">
        <v>858</v>
      </c>
      <c r="D1473" s="174">
        <v>1213</v>
      </c>
      <c r="E1473" s="133" t="s">
        <v>150</v>
      </c>
      <c r="F1473" s="148" t="s">
        <v>496</v>
      </c>
      <c r="G1473" s="134"/>
    </row>
    <row r="1474" spans="1:7" customFormat="1" ht="12" customHeight="1">
      <c r="A1474" s="132" t="s">
        <v>483</v>
      </c>
      <c r="B1474" s="133" t="s">
        <v>123</v>
      </c>
      <c r="C1474" s="133">
        <v>859</v>
      </c>
      <c r="D1474" s="174">
        <v>810</v>
      </c>
      <c r="E1474" s="133" t="s">
        <v>150</v>
      </c>
      <c r="F1474" s="148" t="s">
        <v>496</v>
      </c>
      <c r="G1474" s="134"/>
    </row>
    <row r="1475" spans="1:7" customFormat="1" ht="12" customHeight="1">
      <c r="A1475" s="132" t="s">
        <v>412</v>
      </c>
      <c r="B1475" s="133" t="s">
        <v>123</v>
      </c>
      <c r="C1475" s="133">
        <v>860</v>
      </c>
      <c r="D1475" s="174">
        <v>380</v>
      </c>
      <c r="E1475" s="133" t="s">
        <v>150</v>
      </c>
      <c r="F1475" s="148" t="s">
        <v>496</v>
      </c>
      <c r="G1475" s="134"/>
    </row>
    <row r="1476" spans="1:7" customFormat="1" ht="12" customHeight="1">
      <c r="A1476" s="132" t="s">
        <v>51</v>
      </c>
      <c r="B1476" s="133" t="s">
        <v>123</v>
      </c>
      <c r="C1476" s="133">
        <v>861</v>
      </c>
      <c r="D1476" s="174">
        <v>750</v>
      </c>
      <c r="E1476" s="133" t="s">
        <v>150</v>
      </c>
      <c r="F1476" s="148" t="s">
        <v>496</v>
      </c>
      <c r="G1476" s="134"/>
    </row>
    <row r="1477" spans="1:7" customFormat="1" ht="12" customHeight="1">
      <c r="A1477" s="132" t="s">
        <v>51</v>
      </c>
      <c r="B1477" s="133" t="s">
        <v>123</v>
      </c>
      <c r="C1477" s="133">
        <v>862</v>
      </c>
      <c r="D1477" s="174">
        <v>460</v>
      </c>
      <c r="E1477" s="133" t="s">
        <v>150</v>
      </c>
      <c r="F1477" s="148" t="s">
        <v>496</v>
      </c>
      <c r="G1477" s="134"/>
    </row>
    <row r="1478" spans="1:7" customFormat="1" ht="12" customHeight="1">
      <c r="A1478" s="107" t="s">
        <v>540</v>
      </c>
      <c r="B1478" s="133" t="s">
        <v>123</v>
      </c>
      <c r="C1478" s="133">
        <v>863</v>
      </c>
      <c r="D1478" s="174">
        <v>246</v>
      </c>
      <c r="E1478" s="133" t="s">
        <v>150</v>
      </c>
      <c r="F1478" s="148" t="s">
        <v>496</v>
      </c>
      <c r="G1478" s="134"/>
    </row>
    <row r="1479" spans="1:7" customFormat="1" ht="12" customHeight="1">
      <c r="A1479" s="135" t="s">
        <v>476</v>
      </c>
      <c r="B1479" s="133" t="s">
        <v>123</v>
      </c>
      <c r="C1479" s="133">
        <v>864</v>
      </c>
      <c r="D1479" s="174">
        <v>310</v>
      </c>
      <c r="E1479" s="133" t="s">
        <v>150</v>
      </c>
      <c r="F1479" s="148" t="s">
        <v>496</v>
      </c>
      <c r="G1479" s="134"/>
    </row>
    <row r="1480" spans="1:7" customFormat="1" ht="12" customHeight="1">
      <c r="A1480" s="132" t="s">
        <v>491</v>
      </c>
      <c r="B1480" s="133" t="s">
        <v>123</v>
      </c>
      <c r="C1480" s="133">
        <v>865</v>
      </c>
      <c r="D1480" s="174">
        <v>167</v>
      </c>
      <c r="E1480" s="133" t="s">
        <v>150</v>
      </c>
      <c r="F1480" s="148" t="s">
        <v>496</v>
      </c>
      <c r="G1480" s="134"/>
    </row>
    <row r="1481" spans="1:7" customFormat="1" ht="12" customHeight="1">
      <c r="A1481" s="132" t="s">
        <v>510</v>
      </c>
      <c r="B1481" s="133" t="s">
        <v>123</v>
      </c>
      <c r="C1481" s="133">
        <v>866</v>
      </c>
      <c r="D1481" s="174">
        <v>211</v>
      </c>
      <c r="E1481" s="133" t="s">
        <v>150</v>
      </c>
      <c r="F1481" s="148" t="s">
        <v>496</v>
      </c>
      <c r="G1481" s="134"/>
    </row>
    <row r="1482" spans="1:7" customFormat="1" ht="12" customHeight="1">
      <c r="A1482" s="132" t="s">
        <v>503</v>
      </c>
      <c r="B1482" s="133" t="s">
        <v>123</v>
      </c>
      <c r="C1482" s="133">
        <v>867</v>
      </c>
      <c r="D1482" s="174">
        <v>115</v>
      </c>
      <c r="E1482" s="133" t="s">
        <v>150</v>
      </c>
      <c r="F1482" s="148" t="s">
        <v>496</v>
      </c>
      <c r="G1482" s="134"/>
    </row>
    <row r="1483" spans="1:7" customFormat="1" ht="12" customHeight="1">
      <c r="A1483" s="132" t="s">
        <v>41</v>
      </c>
      <c r="B1483" s="133" t="s">
        <v>123</v>
      </c>
      <c r="C1483" s="133">
        <v>868</v>
      </c>
      <c r="D1483" s="174">
        <v>36</v>
      </c>
      <c r="E1483" s="133" t="s">
        <v>150</v>
      </c>
      <c r="F1483" s="148" t="s">
        <v>496</v>
      </c>
      <c r="G1483" s="134"/>
    </row>
    <row r="1484" spans="1:7" customFormat="1" ht="12" customHeight="1">
      <c r="A1484" s="132" t="s">
        <v>421</v>
      </c>
      <c r="B1484" s="133" t="s">
        <v>123</v>
      </c>
      <c r="C1484" s="133">
        <v>869</v>
      </c>
      <c r="D1484" s="174">
        <v>879</v>
      </c>
      <c r="E1484" s="133" t="s">
        <v>150</v>
      </c>
      <c r="F1484" s="148" t="s">
        <v>496</v>
      </c>
      <c r="G1484" s="134"/>
    </row>
    <row r="1485" spans="1:7" customFormat="1" ht="12" customHeight="1">
      <c r="A1485" s="107" t="s">
        <v>540</v>
      </c>
      <c r="B1485" s="133" t="s">
        <v>123</v>
      </c>
      <c r="C1485" s="133">
        <v>870</v>
      </c>
      <c r="D1485" s="174">
        <v>302</v>
      </c>
      <c r="E1485" s="133" t="s">
        <v>150</v>
      </c>
      <c r="F1485" s="148" t="s">
        <v>496</v>
      </c>
      <c r="G1485" s="134"/>
    </row>
    <row r="1486" spans="1:7" customFormat="1" ht="12" customHeight="1">
      <c r="A1486" s="107" t="s">
        <v>540</v>
      </c>
      <c r="B1486" s="133" t="s">
        <v>123</v>
      </c>
      <c r="C1486" s="133">
        <v>871</v>
      </c>
      <c r="D1486" s="174">
        <v>460</v>
      </c>
      <c r="E1486" s="133" t="s">
        <v>150</v>
      </c>
      <c r="F1486" s="148" t="s">
        <v>496</v>
      </c>
      <c r="G1486" s="134"/>
    </row>
    <row r="1487" spans="1:7" customFormat="1" ht="12" customHeight="1">
      <c r="A1487" s="132" t="s">
        <v>403</v>
      </c>
      <c r="B1487" s="133" t="s">
        <v>123</v>
      </c>
      <c r="C1487" s="133">
        <v>872</v>
      </c>
      <c r="D1487" s="174">
        <v>380</v>
      </c>
      <c r="E1487" s="133" t="s">
        <v>150</v>
      </c>
      <c r="F1487" s="148" t="s">
        <v>496</v>
      </c>
      <c r="G1487" s="134"/>
    </row>
    <row r="1488" spans="1:7" customFormat="1" ht="12" customHeight="1">
      <c r="A1488" s="132" t="s">
        <v>491</v>
      </c>
      <c r="B1488" s="133" t="s">
        <v>123</v>
      </c>
      <c r="C1488" s="133">
        <v>873</v>
      </c>
      <c r="D1488" s="174">
        <v>337</v>
      </c>
      <c r="E1488" s="133" t="s">
        <v>150</v>
      </c>
      <c r="F1488" s="148" t="s">
        <v>496</v>
      </c>
      <c r="G1488" s="134"/>
    </row>
    <row r="1489" spans="1:7" customFormat="1" ht="12" customHeight="1">
      <c r="A1489" s="132" t="s">
        <v>34</v>
      </c>
      <c r="B1489" s="133" t="s">
        <v>123</v>
      </c>
      <c r="C1489" s="133">
        <v>874</v>
      </c>
      <c r="D1489" s="174">
        <v>805</v>
      </c>
      <c r="E1489" s="133" t="s">
        <v>150</v>
      </c>
      <c r="F1489" s="148" t="s">
        <v>496</v>
      </c>
      <c r="G1489" s="134"/>
    </row>
    <row r="1490" spans="1:7" customFormat="1" ht="12" customHeight="1">
      <c r="A1490" s="132" t="s">
        <v>491</v>
      </c>
      <c r="B1490" s="133" t="s">
        <v>123</v>
      </c>
      <c r="C1490" s="133">
        <v>875</v>
      </c>
      <c r="D1490" s="174">
        <v>132</v>
      </c>
      <c r="E1490" s="133" t="s">
        <v>150</v>
      </c>
      <c r="F1490" s="148" t="s">
        <v>496</v>
      </c>
      <c r="G1490" s="134"/>
    </row>
    <row r="1491" spans="1:7" customFormat="1" ht="12" customHeight="1">
      <c r="A1491" s="132" t="s">
        <v>460</v>
      </c>
      <c r="B1491" s="133" t="s">
        <v>123</v>
      </c>
      <c r="C1491" s="133">
        <v>876</v>
      </c>
      <c r="D1491" s="174">
        <v>238</v>
      </c>
      <c r="E1491" s="133" t="s">
        <v>150</v>
      </c>
      <c r="F1491" s="148" t="s">
        <v>496</v>
      </c>
      <c r="G1491" s="134"/>
    </row>
    <row r="1492" spans="1:7" customFormat="1" ht="12" customHeight="1">
      <c r="A1492" s="132" t="s">
        <v>519</v>
      </c>
      <c r="B1492" s="133" t="s">
        <v>123</v>
      </c>
      <c r="C1492" s="133">
        <v>877</v>
      </c>
      <c r="D1492" s="174">
        <v>520</v>
      </c>
      <c r="E1492" s="133" t="s">
        <v>150</v>
      </c>
      <c r="F1492" s="148" t="s">
        <v>496</v>
      </c>
      <c r="G1492" s="134"/>
    </row>
    <row r="1493" spans="1:7" customFormat="1" ht="12" customHeight="1">
      <c r="A1493" s="132" t="s">
        <v>50</v>
      </c>
      <c r="B1493" s="133" t="s">
        <v>123</v>
      </c>
      <c r="C1493" s="133">
        <v>878</v>
      </c>
      <c r="D1493" s="174">
        <v>325</v>
      </c>
      <c r="E1493" s="133" t="s">
        <v>150</v>
      </c>
      <c r="F1493" s="148" t="s">
        <v>496</v>
      </c>
      <c r="G1493" s="134"/>
    </row>
    <row r="1494" spans="1:7" customFormat="1" ht="12" customHeight="1">
      <c r="A1494" s="132" t="s">
        <v>528</v>
      </c>
      <c r="B1494" s="133" t="s">
        <v>123</v>
      </c>
      <c r="C1494" s="133">
        <v>880</v>
      </c>
      <c r="D1494" s="174">
        <v>613</v>
      </c>
      <c r="E1494" s="133" t="s">
        <v>150</v>
      </c>
      <c r="F1494" s="148" t="s">
        <v>496</v>
      </c>
      <c r="G1494" s="134"/>
    </row>
    <row r="1495" spans="1:7" customFormat="1" ht="12" customHeight="1">
      <c r="A1495" s="132" t="s">
        <v>519</v>
      </c>
      <c r="B1495" s="133" t="s">
        <v>123</v>
      </c>
      <c r="C1495" s="133">
        <v>881</v>
      </c>
      <c r="D1495" s="174">
        <v>630</v>
      </c>
      <c r="E1495" s="133" t="s">
        <v>150</v>
      </c>
      <c r="F1495" s="148" t="s">
        <v>496</v>
      </c>
      <c r="G1495" s="134"/>
    </row>
    <row r="1496" spans="1:7" customFormat="1" ht="12" customHeight="1">
      <c r="A1496" s="132" t="s">
        <v>45</v>
      </c>
      <c r="B1496" s="133" t="s">
        <v>123</v>
      </c>
      <c r="C1496" s="133">
        <v>882</v>
      </c>
      <c r="D1496" s="174">
        <v>972</v>
      </c>
      <c r="E1496" s="133" t="s">
        <v>150</v>
      </c>
      <c r="F1496" s="148" t="s">
        <v>9</v>
      </c>
      <c r="G1496" s="134"/>
    </row>
    <row r="1497" spans="1:7" customFormat="1" ht="12" customHeight="1">
      <c r="A1497" s="132" t="s">
        <v>151</v>
      </c>
      <c r="B1497" s="133" t="s">
        <v>123</v>
      </c>
      <c r="C1497" s="133">
        <v>883</v>
      </c>
      <c r="D1497" s="174">
        <v>292</v>
      </c>
      <c r="E1497" s="133" t="s">
        <v>150</v>
      </c>
      <c r="F1497" s="148" t="s">
        <v>9</v>
      </c>
      <c r="G1497" s="134"/>
    </row>
    <row r="1498" spans="1:7" customFormat="1" ht="12" customHeight="1">
      <c r="A1498" s="132" t="s">
        <v>502</v>
      </c>
      <c r="B1498" s="133" t="s">
        <v>123</v>
      </c>
      <c r="C1498" s="133">
        <v>884</v>
      </c>
      <c r="D1498" s="174">
        <v>1258</v>
      </c>
      <c r="E1498" s="133" t="s">
        <v>150</v>
      </c>
      <c r="F1498" s="148" t="s">
        <v>9</v>
      </c>
      <c r="G1498" s="134"/>
    </row>
    <row r="1499" spans="1:7" customFormat="1" ht="12" customHeight="1">
      <c r="A1499" s="132" t="s">
        <v>41</v>
      </c>
      <c r="B1499" s="133" t="s">
        <v>123</v>
      </c>
      <c r="C1499" s="133">
        <v>885</v>
      </c>
      <c r="D1499" s="174">
        <v>673</v>
      </c>
      <c r="E1499" s="133" t="s">
        <v>150</v>
      </c>
      <c r="F1499" s="148" t="s">
        <v>9</v>
      </c>
      <c r="G1499" s="134"/>
    </row>
    <row r="1500" spans="1:7" customFormat="1" ht="12" customHeight="1">
      <c r="A1500" s="107" t="s">
        <v>540</v>
      </c>
      <c r="B1500" s="133" t="s">
        <v>123</v>
      </c>
      <c r="C1500" s="133">
        <v>886</v>
      </c>
      <c r="D1500" s="174">
        <v>413</v>
      </c>
      <c r="E1500" s="133" t="s">
        <v>150</v>
      </c>
      <c r="F1500" s="148" t="s">
        <v>9</v>
      </c>
      <c r="G1500" s="134"/>
    </row>
    <row r="1501" spans="1:7" customFormat="1" ht="12" customHeight="1">
      <c r="A1501" s="132" t="s">
        <v>404</v>
      </c>
      <c r="B1501" s="133" t="s">
        <v>123</v>
      </c>
      <c r="C1501" s="133">
        <v>887</v>
      </c>
      <c r="D1501" s="174">
        <v>413</v>
      </c>
      <c r="E1501" s="133" t="s">
        <v>150</v>
      </c>
      <c r="F1501" s="148" t="s">
        <v>9</v>
      </c>
      <c r="G1501" s="134"/>
    </row>
    <row r="1502" spans="1:7" customFormat="1" ht="12" customHeight="1">
      <c r="A1502" s="132" t="s">
        <v>509</v>
      </c>
      <c r="B1502" s="133" t="s">
        <v>123</v>
      </c>
      <c r="C1502" s="133">
        <v>888</v>
      </c>
      <c r="D1502" s="174">
        <v>1465</v>
      </c>
      <c r="E1502" s="133" t="s">
        <v>150</v>
      </c>
      <c r="F1502" s="148" t="s">
        <v>9</v>
      </c>
      <c r="G1502" s="134"/>
    </row>
    <row r="1503" spans="1:7" customFormat="1" ht="12" customHeight="1">
      <c r="A1503" s="132" t="s">
        <v>404</v>
      </c>
      <c r="B1503" s="133" t="s">
        <v>123</v>
      </c>
      <c r="C1503" s="133">
        <v>889</v>
      </c>
      <c r="D1503" s="174">
        <v>1420</v>
      </c>
      <c r="E1503" s="133" t="s">
        <v>150</v>
      </c>
      <c r="F1503" s="148" t="s">
        <v>9</v>
      </c>
      <c r="G1503" s="134"/>
    </row>
    <row r="1504" spans="1:7" customFormat="1" ht="12" customHeight="1">
      <c r="A1504" s="132" t="s">
        <v>414</v>
      </c>
      <c r="B1504" s="133" t="s">
        <v>123</v>
      </c>
      <c r="C1504" s="133">
        <v>890</v>
      </c>
      <c r="D1504" s="174">
        <v>2050</v>
      </c>
      <c r="E1504" s="133" t="s">
        <v>150</v>
      </c>
      <c r="F1504" s="148" t="s">
        <v>9</v>
      </c>
      <c r="G1504" s="134"/>
    </row>
    <row r="1505" spans="1:7" customFormat="1" ht="12" customHeight="1">
      <c r="A1505" s="132" t="s">
        <v>441</v>
      </c>
      <c r="B1505" s="133" t="s">
        <v>123</v>
      </c>
      <c r="C1505" s="133">
        <v>891</v>
      </c>
      <c r="D1505" s="174">
        <v>525</v>
      </c>
      <c r="E1505" s="133" t="s">
        <v>150</v>
      </c>
      <c r="F1505" s="148" t="s">
        <v>9</v>
      </c>
      <c r="G1505" s="134"/>
    </row>
    <row r="1506" spans="1:7" customFormat="1" ht="12" customHeight="1">
      <c r="A1506" s="132" t="s">
        <v>441</v>
      </c>
      <c r="B1506" s="133" t="s">
        <v>123</v>
      </c>
      <c r="C1506" s="133">
        <v>892</v>
      </c>
      <c r="D1506" s="174">
        <v>515</v>
      </c>
      <c r="E1506" s="133" t="s">
        <v>150</v>
      </c>
      <c r="F1506" s="148" t="s">
        <v>9</v>
      </c>
      <c r="G1506" s="134"/>
    </row>
    <row r="1507" spans="1:7" customFormat="1" ht="12" customHeight="1">
      <c r="A1507" s="132" t="s">
        <v>45</v>
      </c>
      <c r="B1507" s="133" t="s">
        <v>123</v>
      </c>
      <c r="C1507" s="133">
        <v>893</v>
      </c>
      <c r="D1507" s="174">
        <v>298</v>
      </c>
      <c r="E1507" s="133" t="s">
        <v>150</v>
      </c>
      <c r="F1507" s="148" t="s">
        <v>9</v>
      </c>
      <c r="G1507" s="134"/>
    </row>
    <row r="1508" spans="1:7" customFormat="1" ht="12" customHeight="1">
      <c r="A1508" s="132" t="s">
        <v>510</v>
      </c>
      <c r="B1508" s="133" t="s">
        <v>123</v>
      </c>
      <c r="C1508" s="133">
        <v>894</v>
      </c>
      <c r="D1508" s="174">
        <v>480</v>
      </c>
      <c r="E1508" s="133" t="s">
        <v>150</v>
      </c>
      <c r="F1508" s="148" t="s">
        <v>9</v>
      </c>
      <c r="G1508" s="134"/>
    </row>
    <row r="1509" spans="1:7" customFormat="1" ht="12" customHeight="1">
      <c r="A1509" s="132" t="s">
        <v>403</v>
      </c>
      <c r="B1509" s="133" t="s">
        <v>123</v>
      </c>
      <c r="C1509" s="133">
        <v>895</v>
      </c>
      <c r="D1509" s="174">
        <v>380</v>
      </c>
      <c r="E1509" s="133" t="s">
        <v>150</v>
      </c>
      <c r="F1509" s="148" t="s">
        <v>9</v>
      </c>
      <c r="G1509" s="134"/>
    </row>
    <row r="1510" spans="1:7" customFormat="1" ht="12" customHeight="1">
      <c r="A1510" s="132" t="s">
        <v>426</v>
      </c>
      <c r="B1510" s="133" t="s">
        <v>123</v>
      </c>
      <c r="C1510" s="133">
        <v>896</v>
      </c>
      <c r="D1510" s="174">
        <v>600</v>
      </c>
      <c r="E1510" s="133" t="s">
        <v>150</v>
      </c>
      <c r="F1510" s="148" t="s">
        <v>9</v>
      </c>
      <c r="G1510" s="134"/>
    </row>
    <row r="1511" spans="1:7" customFormat="1" ht="12" customHeight="1">
      <c r="A1511" s="132" t="s">
        <v>34</v>
      </c>
      <c r="B1511" s="133" t="s">
        <v>123</v>
      </c>
      <c r="C1511" s="133">
        <v>897</v>
      </c>
      <c r="D1511" s="174">
        <v>490</v>
      </c>
      <c r="E1511" s="133" t="s">
        <v>150</v>
      </c>
      <c r="F1511" s="148" t="s">
        <v>9</v>
      </c>
      <c r="G1511" s="134"/>
    </row>
    <row r="1512" spans="1:7" customFormat="1" ht="12" customHeight="1">
      <c r="A1512" s="132" t="s">
        <v>41</v>
      </c>
      <c r="B1512" s="133" t="s">
        <v>123</v>
      </c>
      <c r="C1512" s="133">
        <v>898</v>
      </c>
      <c r="D1512" s="174">
        <v>905</v>
      </c>
      <c r="E1512" s="133" t="s">
        <v>150</v>
      </c>
      <c r="F1512" s="148" t="s">
        <v>9</v>
      </c>
      <c r="G1512" s="134"/>
    </row>
    <row r="1513" spans="1:7" customFormat="1" ht="12" customHeight="1">
      <c r="A1513" s="132" t="s">
        <v>510</v>
      </c>
      <c r="B1513" s="133" t="s">
        <v>123</v>
      </c>
      <c r="C1513" s="133">
        <v>899</v>
      </c>
      <c r="D1513" s="174">
        <v>545</v>
      </c>
      <c r="E1513" s="133" t="s">
        <v>150</v>
      </c>
      <c r="F1513" s="148" t="s">
        <v>9</v>
      </c>
      <c r="G1513" s="134"/>
    </row>
    <row r="1514" spans="1:7" customFormat="1" ht="12" customHeight="1">
      <c r="A1514" s="132" t="s">
        <v>503</v>
      </c>
      <c r="B1514" s="133" t="s">
        <v>123</v>
      </c>
      <c r="C1514" s="133">
        <v>900</v>
      </c>
      <c r="D1514" s="174">
        <v>1042</v>
      </c>
      <c r="E1514" s="133" t="s">
        <v>150</v>
      </c>
      <c r="F1514" s="148" t="s">
        <v>9</v>
      </c>
      <c r="G1514" s="134"/>
    </row>
    <row r="1515" spans="1:7" customFormat="1" ht="12" customHeight="1">
      <c r="A1515" s="132" t="s">
        <v>403</v>
      </c>
      <c r="B1515" s="133" t="s">
        <v>123</v>
      </c>
      <c r="C1515" s="133">
        <v>901</v>
      </c>
      <c r="D1515" s="174">
        <v>1720</v>
      </c>
      <c r="E1515" s="133" t="s">
        <v>150</v>
      </c>
      <c r="F1515" s="148" t="s">
        <v>9</v>
      </c>
      <c r="G1515" s="134"/>
    </row>
    <row r="1516" spans="1:7" customFormat="1" ht="12" customHeight="1">
      <c r="A1516" s="132" t="s">
        <v>45</v>
      </c>
      <c r="B1516" s="133" t="s">
        <v>123</v>
      </c>
      <c r="C1516" s="133">
        <v>902</v>
      </c>
      <c r="D1516" s="174">
        <v>1437</v>
      </c>
      <c r="E1516" s="133" t="s">
        <v>150</v>
      </c>
      <c r="F1516" s="148" t="s">
        <v>9</v>
      </c>
      <c r="G1516" s="134"/>
    </row>
    <row r="1517" spans="1:7" customFormat="1" ht="12" customHeight="1">
      <c r="A1517" s="132" t="s">
        <v>41</v>
      </c>
      <c r="B1517" s="133" t="s">
        <v>123</v>
      </c>
      <c r="C1517" s="133">
        <v>922</v>
      </c>
      <c r="D1517" s="174">
        <v>272</v>
      </c>
      <c r="E1517" s="133" t="s">
        <v>152</v>
      </c>
      <c r="F1517" s="148" t="s">
        <v>9</v>
      </c>
      <c r="G1517" s="134"/>
    </row>
    <row r="1518" spans="1:7" customFormat="1" ht="12" customHeight="1">
      <c r="A1518" s="132" t="s">
        <v>491</v>
      </c>
      <c r="B1518" s="133" t="s">
        <v>123</v>
      </c>
      <c r="C1518" s="133">
        <v>923</v>
      </c>
      <c r="D1518" s="174">
        <v>362</v>
      </c>
      <c r="E1518" s="133" t="s">
        <v>152</v>
      </c>
      <c r="F1518" s="148" t="s">
        <v>9</v>
      </c>
      <c r="G1518" s="134"/>
    </row>
    <row r="1519" spans="1:7" customFormat="1" ht="12" customHeight="1">
      <c r="A1519" s="132" t="s">
        <v>441</v>
      </c>
      <c r="B1519" s="133" t="s">
        <v>123</v>
      </c>
      <c r="C1519" s="133">
        <v>924</v>
      </c>
      <c r="D1519" s="174">
        <v>79</v>
      </c>
      <c r="E1519" s="133" t="s">
        <v>152</v>
      </c>
      <c r="F1519" s="148" t="s">
        <v>9</v>
      </c>
      <c r="G1519" s="134"/>
    </row>
    <row r="1520" spans="1:7" customFormat="1" ht="12" customHeight="1">
      <c r="A1520" s="132" t="s">
        <v>435</v>
      </c>
      <c r="B1520" s="133" t="s">
        <v>123</v>
      </c>
      <c r="C1520" s="133">
        <v>925</v>
      </c>
      <c r="D1520" s="174">
        <v>218</v>
      </c>
      <c r="E1520" s="133" t="s">
        <v>152</v>
      </c>
      <c r="F1520" s="148" t="s">
        <v>9</v>
      </c>
      <c r="G1520" s="134"/>
    </row>
    <row r="1521" spans="1:7" customFormat="1" ht="12" customHeight="1">
      <c r="A1521" s="132" t="s">
        <v>50</v>
      </c>
      <c r="B1521" s="133" t="s">
        <v>123</v>
      </c>
      <c r="C1521" s="133">
        <v>926</v>
      </c>
      <c r="D1521" s="174">
        <v>151</v>
      </c>
      <c r="E1521" s="133" t="s">
        <v>152</v>
      </c>
      <c r="F1521" s="148" t="s">
        <v>9</v>
      </c>
      <c r="G1521" s="134"/>
    </row>
    <row r="1522" spans="1:7" customFormat="1" ht="12" customHeight="1">
      <c r="A1522" s="132" t="s">
        <v>440</v>
      </c>
      <c r="B1522" s="133" t="s">
        <v>123</v>
      </c>
      <c r="C1522" s="133">
        <v>927</v>
      </c>
      <c r="D1522" s="174">
        <v>1498</v>
      </c>
      <c r="E1522" s="133" t="s">
        <v>152</v>
      </c>
      <c r="F1522" s="148" t="s">
        <v>9</v>
      </c>
      <c r="G1522" s="134"/>
    </row>
    <row r="1523" spans="1:7" customFormat="1" ht="12" customHeight="1">
      <c r="A1523" s="132" t="s">
        <v>440</v>
      </c>
      <c r="B1523" s="133" t="s">
        <v>123</v>
      </c>
      <c r="C1523" s="133">
        <v>928</v>
      </c>
      <c r="D1523" s="174">
        <v>510</v>
      </c>
      <c r="E1523" s="133" t="s">
        <v>152</v>
      </c>
      <c r="F1523" s="148" t="s">
        <v>9</v>
      </c>
      <c r="G1523" s="134"/>
    </row>
    <row r="1524" spans="1:7" customFormat="1" ht="12" customHeight="1">
      <c r="A1524" s="132" t="s">
        <v>524</v>
      </c>
      <c r="B1524" s="133" t="s">
        <v>123</v>
      </c>
      <c r="C1524" s="133">
        <v>929</v>
      </c>
      <c r="D1524" s="174">
        <v>870</v>
      </c>
      <c r="E1524" s="133" t="s">
        <v>152</v>
      </c>
      <c r="F1524" s="148" t="s">
        <v>9</v>
      </c>
      <c r="G1524" s="134"/>
    </row>
    <row r="1525" spans="1:7" customFormat="1" ht="12" customHeight="1">
      <c r="A1525" s="132" t="s">
        <v>73</v>
      </c>
      <c r="B1525" s="133" t="s">
        <v>123</v>
      </c>
      <c r="C1525" s="133">
        <v>930</v>
      </c>
      <c r="D1525" s="174">
        <v>740</v>
      </c>
      <c r="E1525" s="133" t="s">
        <v>152</v>
      </c>
      <c r="F1525" s="148" t="s">
        <v>9</v>
      </c>
      <c r="G1525" s="134"/>
    </row>
    <row r="1526" spans="1:7" customFormat="1" ht="12" customHeight="1">
      <c r="A1526" s="132" t="s">
        <v>41</v>
      </c>
      <c r="B1526" s="133" t="s">
        <v>123</v>
      </c>
      <c r="C1526" s="133">
        <v>931</v>
      </c>
      <c r="D1526" s="174">
        <v>1190</v>
      </c>
      <c r="E1526" s="133" t="s">
        <v>152</v>
      </c>
      <c r="F1526" s="148" t="s">
        <v>9</v>
      </c>
      <c r="G1526" s="134"/>
    </row>
    <row r="1527" spans="1:7" customFormat="1" ht="12" customHeight="1">
      <c r="A1527" s="135" t="s">
        <v>476</v>
      </c>
      <c r="B1527" s="133" t="s">
        <v>123</v>
      </c>
      <c r="C1527" s="133">
        <v>932</v>
      </c>
      <c r="D1527" s="174">
        <v>1150</v>
      </c>
      <c r="E1527" s="133" t="s">
        <v>152</v>
      </c>
      <c r="F1527" s="148" t="s">
        <v>9</v>
      </c>
      <c r="G1527" s="134"/>
    </row>
    <row r="1528" spans="1:7" customFormat="1" ht="12" customHeight="1">
      <c r="A1528" s="135" t="s">
        <v>476</v>
      </c>
      <c r="B1528" s="133" t="s">
        <v>123</v>
      </c>
      <c r="C1528" s="133">
        <v>933</v>
      </c>
      <c r="D1528" s="174">
        <v>615</v>
      </c>
      <c r="E1528" s="133" t="s">
        <v>152</v>
      </c>
      <c r="F1528" s="148" t="s">
        <v>496</v>
      </c>
      <c r="G1528" s="134"/>
    </row>
    <row r="1529" spans="1:7" customFormat="1" ht="12" customHeight="1">
      <c r="A1529" s="132" t="s">
        <v>41</v>
      </c>
      <c r="B1529" s="133" t="s">
        <v>123</v>
      </c>
      <c r="C1529" s="133">
        <v>934</v>
      </c>
      <c r="D1529" s="174">
        <v>246</v>
      </c>
      <c r="E1529" s="133" t="s">
        <v>152</v>
      </c>
      <c r="F1529" s="148" t="s">
        <v>496</v>
      </c>
      <c r="G1529" s="134"/>
    </row>
    <row r="1530" spans="1:7" customFormat="1" ht="12" customHeight="1">
      <c r="A1530" s="132" t="s">
        <v>407</v>
      </c>
      <c r="B1530" s="133" t="s">
        <v>123</v>
      </c>
      <c r="C1530" s="133">
        <v>935</v>
      </c>
      <c r="D1530" s="174">
        <v>425</v>
      </c>
      <c r="E1530" s="133" t="s">
        <v>152</v>
      </c>
      <c r="F1530" s="148" t="s">
        <v>9</v>
      </c>
      <c r="G1530" s="134"/>
    </row>
    <row r="1531" spans="1:7" customFormat="1" ht="12" customHeight="1">
      <c r="A1531" s="132" t="s">
        <v>407</v>
      </c>
      <c r="B1531" s="133" t="s">
        <v>123</v>
      </c>
      <c r="C1531" s="133">
        <v>936</v>
      </c>
      <c r="D1531" s="174">
        <v>223</v>
      </c>
      <c r="E1531" s="133" t="s">
        <v>152</v>
      </c>
      <c r="F1531" s="148" t="s">
        <v>9</v>
      </c>
      <c r="G1531" s="134"/>
    </row>
    <row r="1532" spans="1:7" customFormat="1" ht="12" customHeight="1">
      <c r="A1532" s="132" t="s">
        <v>53</v>
      </c>
      <c r="B1532" s="133" t="s">
        <v>123</v>
      </c>
      <c r="C1532" s="133">
        <v>937</v>
      </c>
      <c r="D1532" s="174">
        <v>602</v>
      </c>
      <c r="E1532" s="133" t="s">
        <v>152</v>
      </c>
      <c r="F1532" s="148" t="s">
        <v>9</v>
      </c>
      <c r="G1532" s="134"/>
    </row>
    <row r="1533" spans="1:7" customFormat="1" ht="12" customHeight="1">
      <c r="A1533" s="132" t="s">
        <v>26</v>
      </c>
      <c r="B1533" s="133" t="s">
        <v>123</v>
      </c>
      <c r="C1533" s="133">
        <v>938</v>
      </c>
      <c r="D1533" s="174">
        <v>263</v>
      </c>
      <c r="E1533" s="133" t="s">
        <v>152</v>
      </c>
      <c r="F1533" s="148" t="s">
        <v>496</v>
      </c>
      <c r="G1533" s="134"/>
    </row>
    <row r="1534" spans="1:7" customFormat="1" ht="12" customHeight="1">
      <c r="A1534" s="135" t="s">
        <v>443</v>
      </c>
      <c r="B1534" s="133" t="s">
        <v>123</v>
      </c>
      <c r="C1534" s="133">
        <v>939</v>
      </c>
      <c r="D1534" s="174">
        <v>327</v>
      </c>
      <c r="E1534" s="133" t="s">
        <v>152</v>
      </c>
      <c r="F1534" s="148" t="s">
        <v>496</v>
      </c>
      <c r="G1534" s="134"/>
    </row>
    <row r="1535" spans="1:7" customFormat="1" ht="12" customHeight="1">
      <c r="A1535" s="132" t="s">
        <v>456</v>
      </c>
      <c r="B1535" s="133" t="s">
        <v>123</v>
      </c>
      <c r="C1535" s="133">
        <v>941</v>
      </c>
      <c r="D1535" s="174">
        <v>495</v>
      </c>
      <c r="E1535" s="133" t="s">
        <v>152</v>
      </c>
      <c r="F1535" s="148" t="s">
        <v>9</v>
      </c>
      <c r="G1535" s="134"/>
    </row>
    <row r="1536" spans="1:7" customFormat="1" ht="12" customHeight="1">
      <c r="A1536" s="132" t="s">
        <v>456</v>
      </c>
      <c r="B1536" s="133" t="s">
        <v>123</v>
      </c>
      <c r="C1536" s="133">
        <v>942</v>
      </c>
      <c r="D1536" s="174">
        <v>415</v>
      </c>
      <c r="E1536" s="133" t="s">
        <v>152</v>
      </c>
      <c r="F1536" s="148" t="s">
        <v>9</v>
      </c>
      <c r="G1536" s="134"/>
    </row>
    <row r="1537" spans="1:7" customFormat="1" ht="12" customHeight="1">
      <c r="A1537" s="132" t="s">
        <v>456</v>
      </c>
      <c r="B1537" s="133" t="s">
        <v>123</v>
      </c>
      <c r="C1537" s="133">
        <v>943</v>
      </c>
      <c r="D1537" s="174">
        <v>282</v>
      </c>
      <c r="E1537" s="133" t="s">
        <v>152</v>
      </c>
      <c r="F1537" s="148" t="s">
        <v>9</v>
      </c>
      <c r="G1537" s="134"/>
    </row>
    <row r="1538" spans="1:7" customFormat="1" ht="12" customHeight="1">
      <c r="A1538" s="132" t="s">
        <v>456</v>
      </c>
      <c r="B1538" s="133" t="s">
        <v>123</v>
      </c>
      <c r="C1538" s="133">
        <v>944</v>
      </c>
      <c r="D1538" s="174">
        <v>630</v>
      </c>
      <c r="E1538" s="133" t="s">
        <v>152</v>
      </c>
      <c r="F1538" s="148" t="s">
        <v>9</v>
      </c>
      <c r="G1538" s="134"/>
    </row>
    <row r="1539" spans="1:7" customFormat="1" ht="12" customHeight="1">
      <c r="A1539" s="132" t="s">
        <v>456</v>
      </c>
      <c r="B1539" s="133" t="s">
        <v>123</v>
      </c>
      <c r="C1539" s="133">
        <v>945</v>
      </c>
      <c r="D1539" s="174">
        <v>296</v>
      </c>
      <c r="E1539" s="133" t="s">
        <v>152</v>
      </c>
      <c r="F1539" s="148" t="s">
        <v>9</v>
      </c>
      <c r="G1539" s="134"/>
    </row>
    <row r="1540" spans="1:7" customFormat="1" ht="12" customHeight="1">
      <c r="A1540" s="132" t="s">
        <v>456</v>
      </c>
      <c r="B1540" s="133" t="s">
        <v>123</v>
      </c>
      <c r="C1540" s="133">
        <v>946</v>
      </c>
      <c r="D1540" s="174">
        <v>388</v>
      </c>
      <c r="E1540" s="133" t="s">
        <v>152</v>
      </c>
      <c r="F1540" s="148" t="s">
        <v>9</v>
      </c>
      <c r="G1540" s="134"/>
    </row>
    <row r="1541" spans="1:7" customFormat="1" ht="12" customHeight="1">
      <c r="A1541" s="132" t="s">
        <v>456</v>
      </c>
      <c r="B1541" s="133" t="s">
        <v>123</v>
      </c>
      <c r="C1541" s="133">
        <v>947</v>
      </c>
      <c r="D1541" s="174">
        <v>418</v>
      </c>
      <c r="E1541" s="133" t="s">
        <v>152</v>
      </c>
      <c r="F1541" s="148" t="s">
        <v>9</v>
      </c>
      <c r="G1541" s="134"/>
    </row>
    <row r="1542" spans="1:7" customFormat="1" ht="12" customHeight="1">
      <c r="A1542" s="132" t="s">
        <v>73</v>
      </c>
      <c r="B1542" s="133" t="s">
        <v>123</v>
      </c>
      <c r="C1542" s="133">
        <v>948</v>
      </c>
      <c r="D1542" s="174">
        <v>265</v>
      </c>
      <c r="E1542" s="133" t="s">
        <v>152</v>
      </c>
      <c r="F1542" s="148" t="s">
        <v>496</v>
      </c>
      <c r="G1542" s="134"/>
    </row>
    <row r="1543" spans="1:7" customFormat="1" ht="12" customHeight="1">
      <c r="A1543" s="132" t="s">
        <v>41</v>
      </c>
      <c r="B1543" s="133" t="s">
        <v>123</v>
      </c>
      <c r="C1543" s="133">
        <v>949</v>
      </c>
      <c r="D1543" s="174">
        <v>191</v>
      </c>
      <c r="E1543" s="133" t="s">
        <v>152</v>
      </c>
      <c r="F1543" s="148" t="s">
        <v>496</v>
      </c>
      <c r="G1543" s="134"/>
    </row>
    <row r="1544" spans="1:7" customFormat="1" ht="12" customHeight="1">
      <c r="A1544" s="132" t="s">
        <v>109</v>
      </c>
      <c r="B1544" s="133" t="s">
        <v>123</v>
      </c>
      <c r="C1544" s="133">
        <v>950</v>
      </c>
      <c r="D1544" s="174">
        <v>149</v>
      </c>
      <c r="E1544" s="133" t="s">
        <v>152</v>
      </c>
      <c r="F1544" s="148" t="s">
        <v>496</v>
      </c>
      <c r="G1544" s="134"/>
    </row>
    <row r="1545" spans="1:7" customFormat="1" ht="12" customHeight="1">
      <c r="A1545" s="132" t="s">
        <v>528</v>
      </c>
      <c r="B1545" s="133" t="s">
        <v>123</v>
      </c>
      <c r="C1545" s="133">
        <v>951</v>
      </c>
      <c r="D1545" s="174">
        <v>220</v>
      </c>
      <c r="E1545" s="133" t="s">
        <v>152</v>
      </c>
      <c r="F1545" s="148" t="s">
        <v>496</v>
      </c>
      <c r="G1545" s="134"/>
    </row>
    <row r="1546" spans="1:7" customFormat="1" ht="12" customHeight="1">
      <c r="A1546" s="132" t="s">
        <v>441</v>
      </c>
      <c r="B1546" s="133" t="s">
        <v>123</v>
      </c>
      <c r="C1546" s="133">
        <v>952</v>
      </c>
      <c r="D1546" s="174">
        <v>204</v>
      </c>
      <c r="E1546" s="133" t="s">
        <v>152</v>
      </c>
      <c r="F1546" s="148" t="s">
        <v>9</v>
      </c>
      <c r="G1546" s="134"/>
    </row>
    <row r="1547" spans="1:7" customFormat="1" ht="12" customHeight="1">
      <c r="A1547" s="132" t="s">
        <v>41</v>
      </c>
      <c r="B1547" s="133" t="s">
        <v>123</v>
      </c>
      <c r="C1547" s="133">
        <v>954</v>
      </c>
      <c r="D1547" s="174">
        <v>163</v>
      </c>
      <c r="E1547" s="133" t="s">
        <v>152</v>
      </c>
      <c r="F1547" s="148" t="s">
        <v>9</v>
      </c>
      <c r="G1547" s="134"/>
    </row>
    <row r="1548" spans="1:7" customFormat="1" ht="12" customHeight="1">
      <c r="A1548" s="132" t="s">
        <v>421</v>
      </c>
      <c r="B1548" s="133" t="s">
        <v>123</v>
      </c>
      <c r="C1548" s="133">
        <v>955</v>
      </c>
      <c r="D1548" s="174">
        <v>1268</v>
      </c>
      <c r="E1548" s="133" t="s">
        <v>129</v>
      </c>
      <c r="F1548" s="148" t="s">
        <v>496</v>
      </c>
      <c r="G1548" s="134"/>
    </row>
    <row r="1549" spans="1:7" customFormat="1" ht="12" customHeight="1">
      <c r="A1549" s="132" t="s">
        <v>510</v>
      </c>
      <c r="B1549" s="133" t="s">
        <v>123</v>
      </c>
      <c r="C1549" s="133">
        <v>956</v>
      </c>
      <c r="D1549" s="174">
        <v>143</v>
      </c>
      <c r="E1549" s="133" t="s">
        <v>129</v>
      </c>
      <c r="F1549" s="148" t="s">
        <v>496</v>
      </c>
      <c r="G1549" s="134"/>
    </row>
    <row r="1550" spans="1:7" customFormat="1" ht="12" customHeight="1">
      <c r="A1550" s="132" t="s">
        <v>510</v>
      </c>
      <c r="B1550" s="133" t="s">
        <v>123</v>
      </c>
      <c r="C1550" s="133">
        <v>957</v>
      </c>
      <c r="D1550" s="174">
        <v>138</v>
      </c>
      <c r="E1550" s="133" t="s">
        <v>129</v>
      </c>
      <c r="F1550" s="148" t="s">
        <v>496</v>
      </c>
      <c r="G1550" s="134"/>
    </row>
    <row r="1551" spans="1:7" customFormat="1" ht="12" customHeight="1">
      <c r="A1551" s="107" t="s">
        <v>540</v>
      </c>
      <c r="B1551" s="133" t="s">
        <v>123</v>
      </c>
      <c r="C1551" s="133">
        <v>958</v>
      </c>
      <c r="D1551" s="174">
        <v>131</v>
      </c>
      <c r="E1551" s="133" t="s">
        <v>129</v>
      </c>
      <c r="F1551" s="148" t="s">
        <v>496</v>
      </c>
      <c r="G1551" s="134"/>
    </row>
    <row r="1552" spans="1:7" customFormat="1" ht="12" customHeight="1">
      <c r="A1552" s="132" t="s">
        <v>510</v>
      </c>
      <c r="B1552" s="133" t="s">
        <v>123</v>
      </c>
      <c r="C1552" s="133">
        <v>959</v>
      </c>
      <c r="D1552" s="174">
        <v>170</v>
      </c>
      <c r="E1552" s="133" t="s">
        <v>129</v>
      </c>
      <c r="F1552" s="148" t="s">
        <v>496</v>
      </c>
      <c r="G1552" s="134"/>
    </row>
    <row r="1553" spans="1:7" customFormat="1" ht="12" customHeight="1">
      <c r="A1553" s="132" t="s">
        <v>435</v>
      </c>
      <c r="B1553" s="133" t="s">
        <v>123</v>
      </c>
      <c r="C1553" s="133">
        <v>960</v>
      </c>
      <c r="D1553" s="174">
        <v>143</v>
      </c>
      <c r="E1553" s="133" t="s">
        <v>129</v>
      </c>
      <c r="F1553" s="148" t="s">
        <v>496</v>
      </c>
      <c r="G1553" s="134"/>
    </row>
    <row r="1554" spans="1:7" customFormat="1" ht="12" customHeight="1">
      <c r="A1554" s="132" t="s">
        <v>416</v>
      </c>
      <c r="B1554" s="133" t="s">
        <v>123</v>
      </c>
      <c r="C1554" s="133">
        <v>961</v>
      </c>
      <c r="D1554" s="174">
        <v>360</v>
      </c>
      <c r="E1554" s="133" t="s">
        <v>129</v>
      </c>
      <c r="F1554" s="148" t="s">
        <v>496</v>
      </c>
      <c r="G1554" s="134"/>
    </row>
    <row r="1555" spans="1:7" customFormat="1" ht="12" customHeight="1">
      <c r="A1555" s="132" t="s">
        <v>41</v>
      </c>
      <c r="B1555" s="133" t="s">
        <v>123</v>
      </c>
      <c r="C1555" s="133">
        <v>962</v>
      </c>
      <c r="D1555" s="174">
        <v>402</v>
      </c>
      <c r="E1555" s="133" t="s">
        <v>129</v>
      </c>
      <c r="F1555" s="148" t="s">
        <v>496</v>
      </c>
      <c r="G1555" s="134"/>
    </row>
    <row r="1556" spans="1:7" customFormat="1" ht="12" customHeight="1">
      <c r="A1556" s="132" t="s">
        <v>520</v>
      </c>
      <c r="B1556" s="133" t="s">
        <v>123</v>
      </c>
      <c r="C1556" s="133">
        <v>963</v>
      </c>
      <c r="D1556" s="174">
        <v>396</v>
      </c>
      <c r="E1556" s="133" t="s">
        <v>129</v>
      </c>
      <c r="F1556" s="148" t="s">
        <v>496</v>
      </c>
      <c r="G1556" s="134"/>
    </row>
    <row r="1557" spans="1:7" customFormat="1" ht="12" customHeight="1">
      <c r="A1557" s="132" t="s">
        <v>524</v>
      </c>
      <c r="B1557" s="133" t="s">
        <v>123</v>
      </c>
      <c r="C1557" s="133">
        <v>975</v>
      </c>
      <c r="D1557" s="174">
        <v>210</v>
      </c>
      <c r="E1557" s="133" t="s">
        <v>129</v>
      </c>
      <c r="F1557" s="148" t="s">
        <v>496</v>
      </c>
      <c r="G1557" s="134"/>
    </row>
    <row r="1558" spans="1:7" customFormat="1" ht="12" customHeight="1">
      <c r="A1558" s="132" t="s">
        <v>523</v>
      </c>
      <c r="B1558" s="133" t="s">
        <v>123</v>
      </c>
      <c r="C1558" s="133">
        <v>976</v>
      </c>
      <c r="D1558" s="174">
        <v>405</v>
      </c>
      <c r="E1558" s="133" t="s">
        <v>129</v>
      </c>
      <c r="F1558" s="148" t="s">
        <v>496</v>
      </c>
      <c r="G1558" s="134"/>
    </row>
    <row r="1559" spans="1:7" customFormat="1" ht="12" customHeight="1">
      <c r="A1559" s="132" t="s">
        <v>506</v>
      </c>
      <c r="B1559" s="133" t="s">
        <v>123</v>
      </c>
      <c r="C1559" s="133">
        <v>977</v>
      </c>
      <c r="D1559" s="174">
        <v>112</v>
      </c>
      <c r="E1559" s="133" t="s">
        <v>129</v>
      </c>
      <c r="F1559" s="148" t="s">
        <v>9</v>
      </c>
      <c r="G1559" s="134"/>
    </row>
    <row r="1560" spans="1:7" customFormat="1" ht="12" customHeight="1">
      <c r="A1560" s="132" t="s">
        <v>510</v>
      </c>
      <c r="B1560" s="133" t="s">
        <v>123</v>
      </c>
      <c r="C1560" s="133">
        <v>978</v>
      </c>
      <c r="D1560" s="174">
        <v>210</v>
      </c>
      <c r="E1560" s="133" t="s">
        <v>129</v>
      </c>
      <c r="F1560" s="148" t="s">
        <v>9</v>
      </c>
      <c r="G1560" s="134"/>
    </row>
    <row r="1561" spans="1:7" customFormat="1" ht="12" customHeight="1">
      <c r="A1561" s="132" t="s">
        <v>409</v>
      </c>
      <c r="B1561" s="133" t="s">
        <v>123</v>
      </c>
      <c r="C1561" s="133">
        <v>979</v>
      </c>
      <c r="D1561" s="174">
        <v>89</v>
      </c>
      <c r="E1561" s="133" t="s">
        <v>129</v>
      </c>
      <c r="F1561" s="148" t="s">
        <v>9</v>
      </c>
      <c r="G1561" s="134"/>
    </row>
    <row r="1562" spans="1:7" customFormat="1" ht="12" customHeight="1">
      <c r="A1562" s="132" t="s">
        <v>510</v>
      </c>
      <c r="B1562" s="133" t="s">
        <v>123</v>
      </c>
      <c r="C1562" s="133">
        <v>982</v>
      </c>
      <c r="D1562" s="174">
        <v>390</v>
      </c>
      <c r="E1562" s="133" t="s">
        <v>129</v>
      </c>
      <c r="F1562" s="148" t="s">
        <v>9</v>
      </c>
      <c r="G1562" s="134"/>
    </row>
    <row r="1563" spans="1:7" customFormat="1" ht="12" customHeight="1">
      <c r="A1563" s="132" t="s">
        <v>480</v>
      </c>
      <c r="B1563" s="133" t="s">
        <v>123</v>
      </c>
      <c r="C1563" s="133">
        <v>983</v>
      </c>
      <c r="D1563" s="174">
        <v>334</v>
      </c>
      <c r="E1563" s="133" t="s">
        <v>129</v>
      </c>
      <c r="F1563" s="148" t="s">
        <v>496</v>
      </c>
      <c r="G1563" s="134"/>
    </row>
    <row r="1564" spans="1:7" customFormat="1" ht="12" customHeight="1">
      <c r="A1564" s="132" t="s">
        <v>548</v>
      </c>
      <c r="B1564" s="133" t="s">
        <v>123</v>
      </c>
      <c r="C1564" s="133">
        <v>986</v>
      </c>
      <c r="D1564" s="174">
        <v>400</v>
      </c>
      <c r="E1564" s="133" t="s">
        <v>129</v>
      </c>
      <c r="F1564" s="148" t="s">
        <v>496</v>
      </c>
      <c r="G1564" s="134"/>
    </row>
    <row r="1565" spans="1:7" customFormat="1" ht="12" customHeight="1">
      <c r="A1565" s="132" t="s">
        <v>519</v>
      </c>
      <c r="B1565" s="133" t="s">
        <v>123</v>
      </c>
      <c r="C1565" s="133">
        <v>987</v>
      </c>
      <c r="D1565" s="174">
        <v>623</v>
      </c>
      <c r="E1565" s="133" t="s">
        <v>154</v>
      </c>
      <c r="F1565" s="148" t="s">
        <v>496</v>
      </c>
      <c r="G1565" s="134"/>
    </row>
    <row r="1566" spans="1:7" customFormat="1" ht="12" customHeight="1">
      <c r="A1566" s="132" t="s">
        <v>506</v>
      </c>
      <c r="B1566" s="133" t="s">
        <v>123</v>
      </c>
      <c r="C1566" s="133">
        <v>988</v>
      </c>
      <c r="D1566" s="174">
        <v>167</v>
      </c>
      <c r="E1566" s="133" t="s">
        <v>154</v>
      </c>
      <c r="F1566" s="148" t="s">
        <v>496</v>
      </c>
      <c r="G1566" s="134"/>
    </row>
    <row r="1567" spans="1:7" customFormat="1" ht="12" customHeight="1">
      <c r="A1567" s="132" t="s">
        <v>459</v>
      </c>
      <c r="B1567" s="133" t="s">
        <v>123</v>
      </c>
      <c r="C1567" s="133">
        <v>989</v>
      </c>
      <c r="D1567" s="174">
        <v>244</v>
      </c>
      <c r="E1567" s="133" t="s">
        <v>154</v>
      </c>
      <c r="F1567" s="148" t="s">
        <v>496</v>
      </c>
      <c r="G1567" s="134"/>
    </row>
    <row r="1568" spans="1:7" customFormat="1" ht="12" customHeight="1">
      <c r="A1568" s="132" t="s">
        <v>483</v>
      </c>
      <c r="B1568" s="133" t="s">
        <v>123</v>
      </c>
      <c r="C1568" s="133">
        <v>990</v>
      </c>
      <c r="D1568" s="174">
        <v>478</v>
      </c>
      <c r="E1568" s="133" t="s">
        <v>154</v>
      </c>
      <c r="F1568" s="148" t="s">
        <v>496</v>
      </c>
      <c r="G1568" s="134"/>
    </row>
    <row r="1569" spans="1:7" customFormat="1" ht="12" customHeight="1">
      <c r="A1569" s="132" t="s">
        <v>441</v>
      </c>
      <c r="B1569" s="133" t="s">
        <v>123</v>
      </c>
      <c r="C1569" s="133">
        <v>991</v>
      </c>
      <c r="D1569" s="174">
        <v>220</v>
      </c>
      <c r="E1569" s="133" t="s">
        <v>154</v>
      </c>
      <c r="F1569" s="148" t="s">
        <v>496</v>
      </c>
      <c r="G1569" s="134"/>
    </row>
    <row r="1570" spans="1:7" customFormat="1" ht="12" customHeight="1">
      <c r="A1570" s="132" t="s">
        <v>503</v>
      </c>
      <c r="B1570" s="133" t="s">
        <v>123</v>
      </c>
      <c r="C1570" s="133">
        <v>992</v>
      </c>
      <c r="D1570" s="174">
        <v>324</v>
      </c>
      <c r="E1570" s="133" t="s">
        <v>154</v>
      </c>
      <c r="F1570" s="148" t="s">
        <v>496</v>
      </c>
      <c r="G1570" s="134"/>
    </row>
    <row r="1571" spans="1:7" customFormat="1" ht="12" customHeight="1">
      <c r="A1571" s="132" t="s">
        <v>415</v>
      </c>
      <c r="B1571" s="133" t="s">
        <v>123</v>
      </c>
      <c r="C1571" s="133">
        <v>993</v>
      </c>
      <c r="D1571" s="174">
        <v>298</v>
      </c>
      <c r="E1571" s="133" t="s">
        <v>154</v>
      </c>
      <c r="F1571" s="148" t="s">
        <v>496</v>
      </c>
      <c r="G1571" s="134"/>
    </row>
    <row r="1572" spans="1:7" customFormat="1" ht="12" customHeight="1">
      <c r="A1572" s="132" t="s">
        <v>440</v>
      </c>
      <c r="B1572" s="133" t="s">
        <v>123</v>
      </c>
      <c r="C1572" s="133">
        <v>994</v>
      </c>
      <c r="D1572" s="174">
        <v>715</v>
      </c>
      <c r="E1572" s="133" t="s">
        <v>154</v>
      </c>
      <c r="F1572" s="148" t="s">
        <v>496</v>
      </c>
      <c r="G1572" s="134"/>
    </row>
    <row r="1573" spans="1:7" customFormat="1" ht="12" customHeight="1">
      <c r="A1573" s="132" t="s">
        <v>510</v>
      </c>
      <c r="B1573" s="133" t="s">
        <v>123</v>
      </c>
      <c r="C1573" s="133">
        <v>995</v>
      </c>
      <c r="D1573" s="174">
        <v>921</v>
      </c>
      <c r="E1573" s="133" t="s">
        <v>154</v>
      </c>
      <c r="F1573" s="148" t="s">
        <v>496</v>
      </c>
      <c r="G1573" s="134"/>
    </row>
    <row r="1574" spans="1:7" customFormat="1" ht="12" customHeight="1">
      <c r="A1574" s="132" t="s">
        <v>404</v>
      </c>
      <c r="B1574" s="133" t="s">
        <v>123</v>
      </c>
      <c r="C1574" s="133">
        <v>996</v>
      </c>
      <c r="D1574" s="174">
        <v>565</v>
      </c>
      <c r="E1574" s="133" t="s">
        <v>154</v>
      </c>
      <c r="F1574" s="148" t="s">
        <v>496</v>
      </c>
      <c r="G1574" s="134"/>
    </row>
    <row r="1575" spans="1:7" customFormat="1" ht="12" customHeight="1">
      <c r="A1575" s="132" t="s">
        <v>41</v>
      </c>
      <c r="B1575" s="133" t="s">
        <v>123</v>
      </c>
      <c r="C1575" s="133">
        <v>997</v>
      </c>
      <c r="D1575" s="174">
        <v>300</v>
      </c>
      <c r="E1575" s="133" t="s">
        <v>154</v>
      </c>
      <c r="F1575" s="148" t="s">
        <v>496</v>
      </c>
      <c r="G1575" s="134"/>
    </row>
    <row r="1576" spans="1:7" customFormat="1" ht="12" customHeight="1">
      <c r="A1576" s="132" t="s">
        <v>441</v>
      </c>
      <c r="B1576" s="133" t="s">
        <v>123</v>
      </c>
      <c r="C1576" s="133">
        <v>998</v>
      </c>
      <c r="D1576" s="174">
        <v>448</v>
      </c>
      <c r="E1576" s="133" t="s">
        <v>154</v>
      </c>
      <c r="F1576" s="148" t="s">
        <v>496</v>
      </c>
      <c r="G1576" s="134"/>
    </row>
    <row r="1577" spans="1:7" customFormat="1" ht="12" customHeight="1">
      <c r="A1577" s="132" t="s">
        <v>528</v>
      </c>
      <c r="B1577" s="133" t="s">
        <v>123</v>
      </c>
      <c r="C1577" s="133">
        <v>999</v>
      </c>
      <c r="D1577" s="174">
        <v>381</v>
      </c>
      <c r="E1577" s="133" t="s">
        <v>154</v>
      </c>
      <c r="F1577" s="148" t="s">
        <v>9</v>
      </c>
      <c r="G1577" s="134"/>
    </row>
    <row r="1578" spans="1:7" customFormat="1" ht="12" customHeight="1">
      <c r="A1578" s="132" t="s">
        <v>528</v>
      </c>
      <c r="B1578" s="133" t="s">
        <v>123</v>
      </c>
      <c r="C1578" s="133">
        <v>1000</v>
      </c>
      <c r="D1578" s="174">
        <v>298</v>
      </c>
      <c r="E1578" s="133" t="s">
        <v>154</v>
      </c>
      <c r="F1578" s="148" t="s">
        <v>9</v>
      </c>
      <c r="G1578" s="134"/>
    </row>
    <row r="1579" spans="1:7" customFormat="1" ht="12" customHeight="1">
      <c r="A1579" s="107" t="s">
        <v>540</v>
      </c>
      <c r="B1579" s="133" t="s">
        <v>123</v>
      </c>
      <c r="C1579" s="133">
        <v>1001</v>
      </c>
      <c r="D1579" s="174">
        <v>297</v>
      </c>
      <c r="E1579" s="133" t="s">
        <v>154</v>
      </c>
      <c r="F1579" s="148" t="s">
        <v>496</v>
      </c>
      <c r="G1579" s="134"/>
    </row>
    <row r="1580" spans="1:7" customFormat="1" ht="12" customHeight="1">
      <c r="A1580" s="135" t="s">
        <v>433</v>
      </c>
      <c r="B1580" s="133" t="s">
        <v>123</v>
      </c>
      <c r="C1580" s="133">
        <v>1002</v>
      </c>
      <c r="D1580" s="174">
        <v>1437</v>
      </c>
      <c r="E1580" s="133" t="s">
        <v>154</v>
      </c>
      <c r="F1580" s="148" t="s">
        <v>496</v>
      </c>
      <c r="G1580" s="134"/>
    </row>
    <row r="1581" spans="1:7" customFormat="1" ht="12" customHeight="1">
      <c r="A1581" s="132" t="s">
        <v>41</v>
      </c>
      <c r="B1581" s="133" t="s">
        <v>123</v>
      </c>
      <c r="C1581" s="133">
        <v>1003</v>
      </c>
      <c r="D1581" s="174">
        <v>324</v>
      </c>
      <c r="E1581" s="133" t="s">
        <v>154</v>
      </c>
      <c r="F1581" s="148" t="s">
        <v>496</v>
      </c>
      <c r="G1581" s="134"/>
    </row>
    <row r="1582" spans="1:7" customFormat="1" ht="12" customHeight="1">
      <c r="A1582" s="132" t="s">
        <v>505</v>
      </c>
      <c r="B1582" s="133" t="s">
        <v>123</v>
      </c>
      <c r="C1582" s="133">
        <v>1004</v>
      </c>
      <c r="D1582" s="174">
        <v>157</v>
      </c>
      <c r="E1582" s="133" t="s">
        <v>154</v>
      </c>
      <c r="F1582" s="148" t="s">
        <v>496</v>
      </c>
      <c r="G1582" s="134"/>
    </row>
    <row r="1583" spans="1:7" customFormat="1" ht="12" customHeight="1">
      <c r="A1583" s="132" t="s">
        <v>426</v>
      </c>
      <c r="B1583" s="133" t="s">
        <v>123</v>
      </c>
      <c r="C1583" s="133">
        <v>1005</v>
      </c>
      <c r="D1583" s="174">
        <v>224</v>
      </c>
      <c r="E1583" s="133" t="s">
        <v>154</v>
      </c>
      <c r="F1583" s="148" t="s">
        <v>496</v>
      </c>
      <c r="G1583" s="134"/>
    </row>
    <row r="1584" spans="1:7" customFormat="1" ht="12" customHeight="1">
      <c r="A1584" s="132" t="s">
        <v>155</v>
      </c>
      <c r="B1584" s="133" t="s">
        <v>123</v>
      </c>
      <c r="C1584" s="133">
        <v>1006</v>
      </c>
      <c r="D1584" s="174">
        <v>175</v>
      </c>
      <c r="E1584" s="133" t="s">
        <v>154</v>
      </c>
      <c r="F1584" s="148" t="s">
        <v>496</v>
      </c>
      <c r="G1584" s="134"/>
    </row>
    <row r="1585" spans="1:7" customFormat="1" ht="12" customHeight="1">
      <c r="A1585" s="132" t="s">
        <v>547</v>
      </c>
      <c r="B1585" s="133" t="s">
        <v>123</v>
      </c>
      <c r="C1585" s="133">
        <v>1007</v>
      </c>
      <c r="D1585" s="174">
        <v>564</v>
      </c>
      <c r="E1585" s="133" t="s">
        <v>156</v>
      </c>
      <c r="F1585" s="148" t="s">
        <v>496</v>
      </c>
      <c r="G1585" s="134"/>
    </row>
    <row r="1586" spans="1:7" customFormat="1" ht="12" customHeight="1">
      <c r="A1586" s="132" t="s">
        <v>416</v>
      </c>
      <c r="B1586" s="133" t="s">
        <v>123</v>
      </c>
      <c r="C1586" s="133">
        <v>1008</v>
      </c>
      <c r="D1586" s="174">
        <v>217</v>
      </c>
      <c r="E1586" s="133" t="s">
        <v>156</v>
      </c>
      <c r="F1586" s="148" t="s">
        <v>496</v>
      </c>
      <c r="G1586" s="134"/>
    </row>
    <row r="1587" spans="1:7" customFormat="1" ht="12" customHeight="1">
      <c r="A1587" s="132" t="s">
        <v>506</v>
      </c>
      <c r="B1587" s="133" t="s">
        <v>123</v>
      </c>
      <c r="C1587" s="133">
        <v>1009</v>
      </c>
      <c r="D1587" s="174">
        <v>300</v>
      </c>
      <c r="E1587" s="133" t="s">
        <v>156</v>
      </c>
      <c r="F1587" s="148" t="s">
        <v>496</v>
      </c>
      <c r="G1587" s="134"/>
    </row>
    <row r="1588" spans="1:7" customFormat="1" ht="12" customHeight="1">
      <c r="A1588" s="132" t="s">
        <v>41</v>
      </c>
      <c r="B1588" s="133" t="s">
        <v>123</v>
      </c>
      <c r="C1588" s="133">
        <v>1010</v>
      </c>
      <c r="D1588" s="174">
        <v>175</v>
      </c>
      <c r="E1588" s="133" t="s">
        <v>156</v>
      </c>
      <c r="F1588" s="148" t="s">
        <v>496</v>
      </c>
      <c r="G1588" s="134"/>
    </row>
    <row r="1589" spans="1:7" customFormat="1" ht="12" customHeight="1">
      <c r="A1589" s="132" t="s">
        <v>547</v>
      </c>
      <c r="B1589" s="133" t="s">
        <v>123</v>
      </c>
      <c r="C1589" s="133">
        <v>1011</v>
      </c>
      <c r="D1589" s="174">
        <v>272</v>
      </c>
      <c r="E1589" s="133" t="s">
        <v>156</v>
      </c>
      <c r="F1589" s="148" t="s">
        <v>496</v>
      </c>
      <c r="G1589" s="134"/>
    </row>
    <row r="1590" spans="1:7" customFormat="1" ht="12" customHeight="1">
      <c r="A1590" s="132" t="s">
        <v>575</v>
      </c>
      <c r="B1590" s="133" t="s">
        <v>123</v>
      </c>
      <c r="C1590" s="133">
        <v>1012</v>
      </c>
      <c r="D1590" s="174">
        <v>537</v>
      </c>
      <c r="E1590" s="133" t="s">
        <v>156</v>
      </c>
      <c r="F1590" s="148" t="s">
        <v>496</v>
      </c>
      <c r="G1590" s="134"/>
    </row>
    <row r="1591" spans="1:7" customFormat="1" ht="12" customHeight="1">
      <c r="A1591" s="132" t="s">
        <v>503</v>
      </c>
      <c r="B1591" s="133" t="s">
        <v>123</v>
      </c>
      <c r="C1591" s="133">
        <v>1013</v>
      </c>
      <c r="D1591" s="174">
        <v>820</v>
      </c>
      <c r="E1591" s="133" t="s">
        <v>156</v>
      </c>
      <c r="F1591" s="148" t="s">
        <v>496</v>
      </c>
      <c r="G1591" s="134"/>
    </row>
    <row r="1592" spans="1:7" customFormat="1" ht="12" customHeight="1">
      <c r="A1592" s="135" t="s">
        <v>490</v>
      </c>
      <c r="B1592" s="133" t="s">
        <v>123</v>
      </c>
      <c r="C1592" s="133">
        <v>1014</v>
      </c>
      <c r="D1592" s="174">
        <v>950</v>
      </c>
      <c r="E1592" s="133" t="s">
        <v>156</v>
      </c>
      <c r="F1592" s="148" t="s">
        <v>496</v>
      </c>
      <c r="G1592" s="134"/>
    </row>
    <row r="1593" spans="1:7" customFormat="1" ht="12" customHeight="1">
      <c r="A1593" s="132" t="s">
        <v>35</v>
      </c>
      <c r="B1593" s="133" t="s">
        <v>123</v>
      </c>
      <c r="C1593" s="133">
        <v>1015</v>
      </c>
      <c r="D1593" s="174">
        <v>592</v>
      </c>
      <c r="E1593" s="133" t="s">
        <v>156</v>
      </c>
      <c r="F1593" s="148" t="s">
        <v>496</v>
      </c>
      <c r="G1593" s="134"/>
    </row>
    <row r="1594" spans="1:7" customFormat="1" ht="12" customHeight="1">
      <c r="A1594" s="132" t="s">
        <v>501</v>
      </c>
      <c r="B1594" s="133" t="s">
        <v>123</v>
      </c>
      <c r="C1594" s="133">
        <v>1016</v>
      </c>
      <c r="D1594" s="174">
        <v>161</v>
      </c>
      <c r="E1594" s="133" t="s">
        <v>156</v>
      </c>
      <c r="F1594" s="148" t="s">
        <v>496</v>
      </c>
      <c r="G1594" s="134"/>
    </row>
    <row r="1595" spans="1:7" customFormat="1" ht="12" customHeight="1">
      <c r="A1595" s="132" t="s">
        <v>41</v>
      </c>
      <c r="B1595" s="133" t="s">
        <v>123</v>
      </c>
      <c r="C1595" s="133">
        <v>1017</v>
      </c>
      <c r="D1595" s="174">
        <v>110</v>
      </c>
      <c r="E1595" s="133" t="s">
        <v>156</v>
      </c>
      <c r="F1595" s="148" t="s">
        <v>496</v>
      </c>
      <c r="G1595" s="134"/>
    </row>
    <row r="1596" spans="1:7" customFormat="1" ht="12" customHeight="1">
      <c r="A1596" s="132" t="s">
        <v>41</v>
      </c>
      <c r="B1596" s="133" t="s">
        <v>123</v>
      </c>
      <c r="C1596" s="133">
        <v>1018</v>
      </c>
      <c r="D1596" s="174">
        <v>100</v>
      </c>
      <c r="E1596" s="133" t="s">
        <v>156</v>
      </c>
      <c r="F1596" s="148" t="s">
        <v>496</v>
      </c>
      <c r="G1596" s="134"/>
    </row>
    <row r="1597" spans="1:7" customFormat="1" ht="12" customHeight="1">
      <c r="A1597" s="132" t="s">
        <v>413</v>
      </c>
      <c r="B1597" s="133" t="s">
        <v>123</v>
      </c>
      <c r="C1597" s="133">
        <v>1019</v>
      </c>
      <c r="D1597" s="174">
        <v>238</v>
      </c>
      <c r="E1597" s="133" t="s">
        <v>156</v>
      </c>
      <c r="F1597" s="148" t="s">
        <v>496</v>
      </c>
      <c r="G1597" s="134"/>
    </row>
    <row r="1598" spans="1:7" customFormat="1" ht="12" customHeight="1">
      <c r="A1598" s="135" t="s">
        <v>443</v>
      </c>
      <c r="B1598" s="133" t="s">
        <v>123</v>
      </c>
      <c r="C1598" s="133">
        <v>1020</v>
      </c>
      <c r="D1598" s="174">
        <v>205</v>
      </c>
      <c r="E1598" s="133" t="s">
        <v>156</v>
      </c>
      <c r="F1598" s="148" t="s">
        <v>496</v>
      </c>
      <c r="G1598" s="134"/>
    </row>
    <row r="1599" spans="1:7" customFormat="1" ht="12" customHeight="1">
      <c r="A1599" s="132" t="s">
        <v>520</v>
      </c>
      <c r="B1599" s="133" t="s">
        <v>123</v>
      </c>
      <c r="C1599" s="133">
        <v>1021</v>
      </c>
      <c r="D1599" s="174">
        <v>105</v>
      </c>
      <c r="E1599" s="133" t="s">
        <v>156</v>
      </c>
      <c r="F1599" s="148" t="s">
        <v>496</v>
      </c>
      <c r="G1599" s="134"/>
    </row>
    <row r="1600" spans="1:7" customFormat="1" ht="12" customHeight="1">
      <c r="A1600" s="132" t="s">
        <v>414</v>
      </c>
      <c r="B1600" s="133" t="s">
        <v>123</v>
      </c>
      <c r="C1600" s="133">
        <v>1022</v>
      </c>
      <c r="D1600" s="174">
        <v>440</v>
      </c>
      <c r="E1600" s="133" t="s">
        <v>157</v>
      </c>
      <c r="F1600" s="148" t="s">
        <v>9</v>
      </c>
      <c r="G1600" s="134"/>
    </row>
    <row r="1601" spans="1:7" customFormat="1" ht="12" customHeight="1">
      <c r="A1601" s="132" t="s">
        <v>155</v>
      </c>
      <c r="B1601" s="133" t="s">
        <v>123</v>
      </c>
      <c r="C1601" s="133">
        <v>1023</v>
      </c>
      <c r="D1601" s="174">
        <v>250</v>
      </c>
      <c r="E1601" s="133" t="s">
        <v>157</v>
      </c>
      <c r="F1601" s="148" t="s">
        <v>9</v>
      </c>
      <c r="G1601" s="134"/>
    </row>
    <row r="1602" spans="1:7" customFormat="1" ht="12" customHeight="1">
      <c r="A1602" s="132" t="s">
        <v>41</v>
      </c>
      <c r="B1602" s="133" t="s">
        <v>123</v>
      </c>
      <c r="C1602" s="133">
        <v>1024</v>
      </c>
      <c r="D1602" s="174">
        <v>380</v>
      </c>
      <c r="E1602" s="133" t="s">
        <v>157</v>
      </c>
      <c r="F1602" s="148" t="s">
        <v>9</v>
      </c>
      <c r="G1602" s="134"/>
    </row>
    <row r="1603" spans="1:7" customFormat="1" ht="12" customHeight="1">
      <c r="A1603" s="132" t="s">
        <v>41</v>
      </c>
      <c r="B1603" s="133" t="s">
        <v>123</v>
      </c>
      <c r="C1603" s="133">
        <v>1025</v>
      </c>
      <c r="D1603" s="174">
        <v>400</v>
      </c>
      <c r="E1603" s="133" t="s">
        <v>157</v>
      </c>
      <c r="F1603" s="148" t="s">
        <v>496</v>
      </c>
      <c r="G1603" s="134"/>
    </row>
    <row r="1604" spans="1:7" customFormat="1" ht="12" customHeight="1">
      <c r="A1604" s="132" t="s">
        <v>53</v>
      </c>
      <c r="B1604" s="133" t="s">
        <v>123</v>
      </c>
      <c r="C1604" s="133">
        <v>1026</v>
      </c>
      <c r="D1604" s="174">
        <v>605</v>
      </c>
      <c r="E1604" s="133" t="s">
        <v>157</v>
      </c>
      <c r="F1604" s="148" t="s">
        <v>496</v>
      </c>
      <c r="G1604" s="134"/>
    </row>
    <row r="1605" spans="1:7" customFormat="1" ht="12" customHeight="1">
      <c r="A1605" s="107" t="s">
        <v>540</v>
      </c>
      <c r="B1605" s="133" t="s">
        <v>123</v>
      </c>
      <c r="C1605" s="133">
        <v>1027</v>
      </c>
      <c r="D1605" s="174">
        <v>303</v>
      </c>
      <c r="E1605" s="133" t="s">
        <v>157</v>
      </c>
      <c r="F1605" s="148" t="s">
        <v>496</v>
      </c>
      <c r="G1605" s="134"/>
    </row>
    <row r="1606" spans="1:7" customFormat="1" ht="12" customHeight="1">
      <c r="A1606" s="132" t="s">
        <v>404</v>
      </c>
      <c r="B1606" s="133" t="s">
        <v>123</v>
      </c>
      <c r="C1606" s="133">
        <v>1028</v>
      </c>
      <c r="D1606" s="174">
        <v>196</v>
      </c>
      <c r="E1606" s="133" t="s">
        <v>157</v>
      </c>
      <c r="F1606" s="148" t="s">
        <v>496</v>
      </c>
      <c r="G1606" s="134"/>
    </row>
    <row r="1607" spans="1:7" customFormat="1" ht="12" customHeight="1">
      <c r="A1607" s="132" t="s">
        <v>405</v>
      </c>
      <c r="B1607" s="133" t="s">
        <v>123</v>
      </c>
      <c r="C1607" s="133">
        <v>1029</v>
      </c>
      <c r="D1607" s="174">
        <v>250</v>
      </c>
      <c r="E1607" s="133" t="s">
        <v>157</v>
      </c>
      <c r="F1607" s="148" t="s">
        <v>496</v>
      </c>
      <c r="G1607" s="134"/>
    </row>
    <row r="1608" spans="1:7" customFormat="1" ht="12" customHeight="1">
      <c r="A1608" s="132" t="s">
        <v>45</v>
      </c>
      <c r="B1608" s="133" t="s">
        <v>123</v>
      </c>
      <c r="C1608" s="133">
        <v>1030</v>
      </c>
      <c r="D1608" s="174">
        <v>545</v>
      </c>
      <c r="E1608" s="133" t="s">
        <v>157</v>
      </c>
      <c r="F1608" s="148" t="s">
        <v>496</v>
      </c>
      <c r="G1608" s="134"/>
    </row>
    <row r="1609" spans="1:7" customFormat="1" ht="12" customHeight="1">
      <c r="A1609" s="132" t="s">
        <v>142</v>
      </c>
      <c r="B1609" s="133" t="s">
        <v>123</v>
      </c>
      <c r="C1609" s="133">
        <v>1031</v>
      </c>
      <c r="D1609" s="174">
        <v>478</v>
      </c>
      <c r="E1609" s="133" t="s">
        <v>157</v>
      </c>
      <c r="F1609" s="148" t="s">
        <v>9</v>
      </c>
      <c r="G1609" s="134"/>
    </row>
    <row r="1610" spans="1:7" customFormat="1" ht="12" customHeight="1">
      <c r="A1610" s="132" t="s">
        <v>24</v>
      </c>
      <c r="B1610" s="133" t="s">
        <v>123</v>
      </c>
      <c r="C1610" s="133">
        <v>1032</v>
      </c>
      <c r="D1610" s="174">
        <v>342</v>
      </c>
      <c r="E1610" s="133" t="s">
        <v>157</v>
      </c>
      <c r="F1610" s="148" t="s">
        <v>496</v>
      </c>
      <c r="G1610" s="134"/>
    </row>
    <row r="1611" spans="1:7" customFormat="1" ht="12" customHeight="1">
      <c r="A1611" s="132" t="s">
        <v>142</v>
      </c>
      <c r="B1611" s="133" t="s">
        <v>123</v>
      </c>
      <c r="C1611" s="133">
        <v>1033</v>
      </c>
      <c r="D1611" s="174">
        <v>247</v>
      </c>
      <c r="E1611" s="133" t="s">
        <v>157</v>
      </c>
      <c r="F1611" s="148" t="s">
        <v>9</v>
      </c>
      <c r="G1611" s="134"/>
    </row>
    <row r="1612" spans="1:7" customFormat="1" ht="12" customHeight="1">
      <c r="A1612" s="132" t="s">
        <v>74</v>
      </c>
      <c r="B1612" s="133" t="s">
        <v>123</v>
      </c>
      <c r="C1612" s="133">
        <v>1034</v>
      </c>
      <c r="D1612" s="174">
        <v>318</v>
      </c>
      <c r="E1612" s="133" t="s">
        <v>157</v>
      </c>
      <c r="F1612" s="148" t="s">
        <v>9</v>
      </c>
      <c r="G1612" s="134"/>
    </row>
    <row r="1613" spans="1:7" customFormat="1" ht="12" customHeight="1">
      <c r="A1613" s="132" t="s">
        <v>503</v>
      </c>
      <c r="B1613" s="133" t="s">
        <v>123</v>
      </c>
      <c r="C1613" s="133">
        <v>1035</v>
      </c>
      <c r="D1613" s="174">
        <v>395</v>
      </c>
      <c r="E1613" s="133" t="s">
        <v>157</v>
      </c>
      <c r="F1613" s="148" t="s">
        <v>9</v>
      </c>
      <c r="G1613" s="134"/>
    </row>
    <row r="1614" spans="1:7" customFormat="1" ht="12" customHeight="1">
      <c r="A1614" s="132" t="s">
        <v>73</v>
      </c>
      <c r="B1614" s="133" t="s">
        <v>123</v>
      </c>
      <c r="C1614" s="133">
        <v>1036</v>
      </c>
      <c r="D1614" s="174">
        <v>385</v>
      </c>
      <c r="E1614" s="133" t="s">
        <v>157</v>
      </c>
      <c r="F1614" s="148" t="s">
        <v>9</v>
      </c>
      <c r="G1614" s="134"/>
    </row>
    <row r="1615" spans="1:7" customFormat="1" ht="12" customHeight="1">
      <c r="A1615" s="132" t="s">
        <v>37</v>
      </c>
      <c r="B1615" s="133" t="s">
        <v>123</v>
      </c>
      <c r="C1615" s="133">
        <v>1037</v>
      </c>
      <c r="D1615" s="174">
        <v>477</v>
      </c>
      <c r="E1615" s="133" t="s">
        <v>157</v>
      </c>
      <c r="F1615" s="148" t="s">
        <v>9</v>
      </c>
      <c r="G1615" s="134"/>
    </row>
    <row r="1616" spans="1:7" customFormat="1" ht="12" customHeight="1">
      <c r="A1616" s="132" t="s">
        <v>511</v>
      </c>
      <c r="B1616" s="133" t="s">
        <v>123</v>
      </c>
      <c r="C1616" s="133">
        <v>1038</v>
      </c>
      <c r="D1616" s="174">
        <v>194</v>
      </c>
      <c r="E1616" s="133" t="s">
        <v>157</v>
      </c>
      <c r="F1616" s="148" t="s">
        <v>9</v>
      </c>
      <c r="G1616" s="134"/>
    </row>
    <row r="1617" spans="1:7" customFormat="1" ht="12" customHeight="1">
      <c r="A1617" s="132" t="s">
        <v>404</v>
      </c>
      <c r="B1617" s="133" t="s">
        <v>123</v>
      </c>
      <c r="C1617" s="133">
        <v>1039</v>
      </c>
      <c r="D1617" s="174">
        <v>480</v>
      </c>
      <c r="E1617" s="133" t="s">
        <v>157</v>
      </c>
      <c r="F1617" s="148" t="s">
        <v>9</v>
      </c>
      <c r="G1617" s="134"/>
    </row>
    <row r="1618" spans="1:7" customFormat="1" ht="12" customHeight="1">
      <c r="A1618" s="135" t="s">
        <v>433</v>
      </c>
      <c r="B1618" s="133" t="s">
        <v>123</v>
      </c>
      <c r="C1618" s="133">
        <v>1040</v>
      </c>
      <c r="D1618" s="174">
        <v>212</v>
      </c>
      <c r="E1618" s="133" t="s">
        <v>157</v>
      </c>
      <c r="F1618" s="148" t="s">
        <v>9</v>
      </c>
      <c r="G1618" s="134"/>
    </row>
    <row r="1619" spans="1:7" customFormat="1" ht="12" customHeight="1">
      <c r="A1619" s="132" t="s">
        <v>436</v>
      </c>
      <c r="B1619" s="133" t="s">
        <v>123</v>
      </c>
      <c r="C1619" s="133">
        <v>1041</v>
      </c>
      <c r="D1619" s="174">
        <v>764</v>
      </c>
      <c r="E1619" s="133" t="s">
        <v>157</v>
      </c>
      <c r="F1619" s="148" t="s">
        <v>9</v>
      </c>
      <c r="G1619" s="134"/>
    </row>
    <row r="1620" spans="1:7" customFormat="1" ht="12" customHeight="1">
      <c r="A1620" s="132" t="s">
        <v>426</v>
      </c>
      <c r="B1620" s="133" t="s">
        <v>123</v>
      </c>
      <c r="C1620" s="133">
        <v>1042</v>
      </c>
      <c r="D1620" s="174">
        <v>307</v>
      </c>
      <c r="E1620" s="133" t="s">
        <v>157</v>
      </c>
      <c r="F1620" s="148" t="s">
        <v>9</v>
      </c>
      <c r="G1620" s="134"/>
    </row>
    <row r="1621" spans="1:7" customFormat="1" ht="12" customHeight="1">
      <c r="A1621" s="132" t="s">
        <v>501</v>
      </c>
      <c r="B1621" s="133" t="s">
        <v>123</v>
      </c>
      <c r="C1621" s="133">
        <v>1043</v>
      </c>
      <c r="D1621" s="174">
        <v>308</v>
      </c>
      <c r="E1621" s="133" t="s">
        <v>157</v>
      </c>
      <c r="F1621" s="148" t="s">
        <v>9</v>
      </c>
      <c r="G1621" s="134"/>
    </row>
    <row r="1622" spans="1:7" customFormat="1" ht="12" customHeight="1">
      <c r="A1622" s="132" t="s">
        <v>480</v>
      </c>
      <c r="B1622" s="133" t="s">
        <v>123</v>
      </c>
      <c r="C1622" s="133">
        <v>1044</v>
      </c>
      <c r="D1622" s="174">
        <v>215</v>
      </c>
      <c r="E1622" s="133" t="s">
        <v>157</v>
      </c>
      <c r="F1622" s="148" t="s">
        <v>9</v>
      </c>
      <c r="G1622" s="134"/>
    </row>
    <row r="1623" spans="1:7" customFormat="1" ht="12" customHeight="1">
      <c r="A1623" s="132" t="s">
        <v>409</v>
      </c>
      <c r="B1623" s="133" t="s">
        <v>123</v>
      </c>
      <c r="C1623" s="133">
        <v>1045</v>
      </c>
      <c r="D1623" s="174">
        <v>463</v>
      </c>
      <c r="E1623" s="133" t="s">
        <v>157</v>
      </c>
      <c r="F1623" s="148" t="s">
        <v>9</v>
      </c>
      <c r="G1623" s="134"/>
    </row>
    <row r="1624" spans="1:7" customFormat="1" ht="12" customHeight="1">
      <c r="A1624" s="132" t="s">
        <v>34</v>
      </c>
      <c r="B1624" s="133" t="s">
        <v>123</v>
      </c>
      <c r="C1624" s="133">
        <v>1046</v>
      </c>
      <c r="D1624" s="174">
        <v>145</v>
      </c>
      <c r="E1624" s="133" t="s">
        <v>157</v>
      </c>
      <c r="F1624" s="148" t="s">
        <v>9</v>
      </c>
      <c r="G1624" s="134"/>
    </row>
    <row r="1625" spans="1:7" customFormat="1" ht="12" customHeight="1">
      <c r="A1625" s="132" t="s">
        <v>426</v>
      </c>
      <c r="B1625" s="133" t="s">
        <v>123</v>
      </c>
      <c r="C1625" s="133">
        <v>1047</v>
      </c>
      <c r="D1625" s="174">
        <v>289</v>
      </c>
      <c r="E1625" s="133" t="s">
        <v>157</v>
      </c>
      <c r="F1625" s="148" t="s">
        <v>9</v>
      </c>
      <c r="G1625" s="134"/>
    </row>
    <row r="1626" spans="1:7" customFormat="1" ht="12" customHeight="1">
      <c r="A1626" s="132" t="s">
        <v>405</v>
      </c>
      <c r="B1626" s="133" t="s">
        <v>123</v>
      </c>
      <c r="C1626" s="133">
        <v>1048</v>
      </c>
      <c r="D1626" s="174">
        <v>296</v>
      </c>
      <c r="E1626" s="133" t="s">
        <v>157</v>
      </c>
      <c r="F1626" s="148" t="s">
        <v>9</v>
      </c>
      <c r="G1626" s="134"/>
    </row>
    <row r="1627" spans="1:7" customFormat="1" ht="12" customHeight="1">
      <c r="A1627" s="132" t="s">
        <v>405</v>
      </c>
      <c r="B1627" s="133" t="s">
        <v>123</v>
      </c>
      <c r="C1627" s="133">
        <v>1049</v>
      </c>
      <c r="D1627" s="174">
        <v>220</v>
      </c>
      <c r="E1627" s="133" t="s">
        <v>157</v>
      </c>
      <c r="F1627" s="148" t="s">
        <v>9</v>
      </c>
      <c r="G1627" s="134"/>
    </row>
    <row r="1628" spans="1:7" customFormat="1" ht="12" customHeight="1">
      <c r="A1628" s="132" t="s">
        <v>510</v>
      </c>
      <c r="B1628" s="133" t="s">
        <v>123</v>
      </c>
      <c r="C1628" s="133">
        <v>1050</v>
      </c>
      <c r="D1628" s="174">
        <v>238</v>
      </c>
      <c r="E1628" s="133" t="s">
        <v>157</v>
      </c>
      <c r="F1628" s="148" t="s">
        <v>9</v>
      </c>
      <c r="G1628" s="134"/>
    </row>
    <row r="1629" spans="1:7" customFormat="1" ht="12" customHeight="1">
      <c r="A1629" s="132" t="s">
        <v>528</v>
      </c>
      <c r="B1629" s="133" t="s">
        <v>123</v>
      </c>
      <c r="C1629" s="133">
        <v>1051</v>
      </c>
      <c r="D1629" s="174">
        <v>222</v>
      </c>
      <c r="E1629" s="133" t="s">
        <v>157</v>
      </c>
      <c r="F1629" s="148" t="s">
        <v>9</v>
      </c>
      <c r="G1629" s="134"/>
    </row>
    <row r="1630" spans="1:7" customFormat="1" ht="12" customHeight="1">
      <c r="A1630" s="132" t="s">
        <v>404</v>
      </c>
      <c r="B1630" s="133" t="s">
        <v>123</v>
      </c>
      <c r="C1630" s="133">
        <v>1052</v>
      </c>
      <c r="D1630" s="174">
        <v>468</v>
      </c>
      <c r="E1630" s="133" t="s">
        <v>157</v>
      </c>
      <c r="F1630" s="148" t="s">
        <v>9</v>
      </c>
      <c r="G1630" s="134"/>
    </row>
    <row r="1631" spans="1:7" customFormat="1" ht="12" customHeight="1">
      <c r="A1631" s="132" t="s">
        <v>35</v>
      </c>
      <c r="B1631" s="133" t="s">
        <v>123</v>
      </c>
      <c r="C1631" s="133">
        <v>1053</v>
      </c>
      <c r="D1631" s="174">
        <v>265</v>
      </c>
      <c r="E1631" s="133" t="s">
        <v>157</v>
      </c>
      <c r="F1631" s="148" t="s">
        <v>9</v>
      </c>
      <c r="G1631" s="134"/>
    </row>
    <row r="1632" spans="1:7" customFormat="1" ht="12" customHeight="1">
      <c r="A1632" s="132" t="s">
        <v>506</v>
      </c>
      <c r="B1632" s="133" t="s">
        <v>123</v>
      </c>
      <c r="C1632" s="133">
        <v>1054</v>
      </c>
      <c r="D1632" s="174">
        <v>265</v>
      </c>
      <c r="E1632" s="133" t="s">
        <v>157</v>
      </c>
      <c r="F1632" s="148" t="s">
        <v>9</v>
      </c>
      <c r="G1632" s="134"/>
    </row>
    <row r="1633" spans="1:7" customFormat="1" ht="12" customHeight="1">
      <c r="A1633" s="132" t="s">
        <v>519</v>
      </c>
      <c r="B1633" s="133" t="s">
        <v>123</v>
      </c>
      <c r="C1633" s="133">
        <v>1055</v>
      </c>
      <c r="D1633" s="174">
        <v>2280</v>
      </c>
      <c r="E1633" s="133" t="s">
        <v>159</v>
      </c>
      <c r="F1633" s="148" t="s">
        <v>9</v>
      </c>
      <c r="G1633" s="134"/>
    </row>
    <row r="1634" spans="1:7" customFormat="1" ht="12" customHeight="1">
      <c r="A1634" s="132" t="s">
        <v>41</v>
      </c>
      <c r="B1634" s="133" t="s">
        <v>123</v>
      </c>
      <c r="C1634" s="133">
        <v>1056</v>
      </c>
      <c r="D1634" s="174">
        <v>85</v>
      </c>
      <c r="E1634" s="133" t="s">
        <v>159</v>
      </c>
      <c r="F1634" s="148" t="s">
        <v>9</v>
      </c>
      <c r="G1634" s="134"/>
    </row>
    <row r="1635" spans="1:7" customFormat="1" ht="12" customHeight="1">
      <c r="A1635" s="132" t="s">
        <v>76</v>
      </c>
      <c r="B1635" s="133" t="s">
        <v>123</v>
      </c>
      <c r="C1635" s="133">
        <v>1057</v>
      </c>
      <c r="D1635" s="174">
        <v>144</v>
      </c>
      <c r="E1635" s="133" t="s">
        <v>159</v>
      </c>
      <c r="F1635" s="148" t="s">
        <v>9</v>
      </c>
      <c r="G1635" s="134"/>
    </row>
    <row r="1636" spans="1:7" customFormat="1" ht="12" customHeight="1">
      <c r="A1636" s="132" t="s">
        <v>505</v>
      </c>
      <c r="B1636" s="133" t="s">
        <v>123</v>
      </c>
      <c r="C1636" s="133">
        <v>1072</v>
      </c>
      <c r="D1636" s="174">
        <v>260</v>
      </c>
      <c r="E1636" s="133" t="s">
        <v>160</v>
      </c>
      <c r="F1636" s="148" t="s">
        <v>496</v>
      </c>
      <c r="G1636" s="134"/>
    </row>
    <row r="1637" spans="1:7" customFormat="1" ht="12" customHeight="1">
      <c r="A1637" s="132" t="s">
        <v>41</v>
      </c>
      <c r="B1637" s="133" t="s">
        <v>123</v>
      </c>
      <c r="C1637" s="133">
        <v>1073</v>
      </c>
      <c r="D1637" s="174">
        <v>927</v>
      </c>
      <c r="E1637" s="133" t="s">
        <v>160</v>
      </c>
      <c r="F1637" s="148" t="s">
        <v>496</v>
      </c>
      <c r="G1637" s="134"/>
    </row>
    <row r="1638" spans="1:7" customFormat="1" ht="12" customHeight="1">
      <c r="A1638" s="132" t="s">
        <v>519</v>
      </c>
      <c r="B1638" s="133" t="s">
        <v>123</v>
      </c>
      <c r="C1638" s="133">
        <v>1074</v>
      </c>
      <c r="D1638" s="174">
        <v>270</v>
      </c>
      <c r="E1638" s="133" t="s">
        <v>160</v>
      </c>
      <c r="F1638" s="148" t="s">
        <v>496</v>
      </c>
      <c r="G1638" s="134"/>
    </row>
    <row r="1639" spans="1:7" customFormat="1" ht="12" customHeight="1">
      <c r="A1639" s="132" t="s">
        <v>161</v>
      </c>
      <c r="B1639" s="133" t="s">
        <v>123</v>
      </c>
      <c r="C1639" s="133">
        <v>1075</v>
      </c>
      <c r="D1639" s="174">
        <v>630</v>
      </c>
      <c r="E1639" s="133" t="s">
        <v>160</v>
      </c>
      <c r="F1639" s="148" t="s">
        <v>496</v>
      </c>
      <c r="G1639" s="134"/>
    </row>
    <row r="1640" spans="1:7" customFormat="1" ht="12" customHeight="1">
      <c r="A1640" s="132" t="s">
        <v>41</v>
      </c>
      <c r="B1640" s="133" t="s">
        <v>123</v>
      </c>
      <c r="C1640" s="133">
        <v>1076</v>
      </c>
      <c r="D1640" s="174">
        <v>207</v>
      </c>
      <c r="E1640" s="133" t="s">
        <v>160</v>
      </c>
      <c r="F1640" s="148" t="s">
        <v>496</v>
      </c>
      <c r="G1640" s="134"/>
    </row>
    <row r="1641" spans="1:7" customFormat="1" ht="12" customHeight="1">
      <c r="A1641" s="132" t="s">
        <v>41</v>
      </c>
      <c r="B1641" s="133" t="s">
        <v>123</v>
      </c>
      <c r="C1641" s="133">
        <v>1077</v>
      </c>
      <c r="D1641" s="174">
        <v>207</v>
      </c>
      <c r="E1641" s="133" t="s">
        <v>160</v>
      </c>
      <c r="F1641" s="148" t="s">
        <v>496</v>
      </c>
      <c r="G1641" s="134"/>
    </row>
    <row r="1642" spans="1:7" customFormat="1" ht="12" customHeight="1">
      <c r="A1642" s="132" t="s">
        <v>412</v>
      </c>
      <c r="B1642" s="133" t="s">
        <v>123</v>
      </c>
      <c r="C1642" s="133">
        <v>1078</v>
      </c>
      <c r="D1642" s="174">
        <v>445</v>
      </c>
      <c r="E1642" s="133" t="s">
        <v>160</v>
      </c>
      <c r="F1642" s="148" t="s">
        <v>496</v>
      </c>
      <c r="G1642" s="134"/>
    </row>
    <row r="1643" spans="1:7" customFormat="1" ht="12" customHeight="1">
      <c r="A1643" s="132" t="s">
        <v>412</v>
      </c>
      <c r="B1643" s="133" t="s">
        <v>123</v>
      </c>
      <c r="C1643" s="133">
        <v>1079</v>
      </c>
      <c r="D1643" s="174">
        <v>820</v>
      </c>
      <c r="E1643" s="133" t="s">
        <v>160</v>
      </c>
      <c r="F1643" s="148" t="s">
        <v>496</v>
      </c>
      <c r="G1643" s="134"/>
    </row>
    <row r="1644" spans="1:7" customFormat="1" ht="12" customHeight="1">
      <c r="A1644" s="132" t="s">
        <v>26</v>
      </c>
      <c r="B1644" s="133" t="s">
        <v>123</v>
      </c>
      <c r="C1644" s="133">
        <v>1080</v>
      </c>
      <c r="D1644" s="174">
        <v>6</v>
      </c>
      <c r="E1644" s="133" t="s">
        <v>160</v>
      </c>
      <c r="F1644" s="148" t="s">
        <v>496</v>
      </c>
      <c r="G1644" s="134"/>
    </row>
    <row r="1645" spans="1:7" customFormat="1" ht="12" customHeight="1">
      <c r="A1645" s="132" t="s">
        <v>510</v>
      </c>
      <c r="B1645" s="133" t="s">
        <v>123</v>
      </c>
      <c r="C1645" s="133">
        <v>1081</v>
      </c>
      <c r="D1645" s="174">
        <v>108</v>
      </c>
      <c r="E1645" s="133" t="s">
        <v>160</v>
      </c>
      <c r="F1645" s="148" t="s">
        <v>496</v>
      </c>
      <c r="G1645" s="134"/>
    </row>
    <row r="1646" spans="1:7" customFormat="1" ht="12" customHeight="1">
      <c r="A1646" s="132" t="s">
        <v>41</v>
      </c>
      <c r="B1646" s="133" t="s">
        <v>123</v>
      </c>
      <c r="C1646" s="133">
        <v>1082</v>
      </c>
      <c r="D1646" s="174">
        <v>270</v>
      </c>
      <c r="E1646" s="133" t="s">
        <v>160</v>
      </c>
      <c r="F1646" s="148" t="s">
        <v>496</v>
      </c>
      <c r="G1646" s="134"/>
    </row>
    <row r="1647" spans="1:7" customFormat="1" ht="12" customHeight="1">
      <c r="A1647" s="132" t="s">
        <v>30</v>
      </c>
      <c r="B1647" s="133" t="s">
        <v>123</v>
      </c>
      <c r="C1647" s="133">
        <v>1083</v>
      </c>
      <c r="D1647" s="174">
        <v>565</v>
      </c>
      <c r="E1647" s="133" t="s">
        <v>160</v>
      </c>
      <c r="F1647" s="148" t="s">
        <v>496</v>
      </c>
      <c r="G1647" s="134"/>
    </row>
    <row r="1648" spans="1:7" customFormat="1" ht="12" customHeight="1">
      <c r="A1648" s="132" t="s">
        <v>440</v>
      </c>
      <c r="B1648" s="133" t="s">
        <v>123</v>
      </c>
      <c r="C1648" s="133">
        <v>1084</v>
      </c>
      <c r="D1648" s="174">
        <v>490</v>
      </c>
      <c r="E1648" s="133" t="s">
        <v>160</v>
      </c>
      <c r="F1648" s="148" t="s">
        <v>496</v>
      </c>
      <c r="G1648" s="134"/>
    </row>
    <row r="1649" spans="1:7" customFormat="1" ht="12" customHeight="1">
      <c r="A1649" s="132" t="s">
        <v>503</v>
      </c>
      <c r="B1649" s="133" t="s">
        <v>123</v>
      </c>
      <c r="C1649" s="133">
        <v>1085</v>
      </c>
      <c r="D1649" s="174">
        <v>440</v>
      </c>
      <c r="E1649" s="133" t="s">
        <v>160</v>
      </c>
      <c r="F1649" s="148" t="s">
        <v>496</v>
      </c>
      <c r="G1649" s="134"/>
    </row>
    <row r="1650" spans="1:7" customFormat="1" ht="12" customHeight="1">
      <c r="A1650" s="132" t="s">
        <v>414</v>
      </c>
      <c r="B1650" s="133" t="s">
        <v>123</v>
      </c>
      <c r="C1650" s="133">
        <v>1086</v>
      </c>
      <c r="D1650" s="174">
        <v>555</v>
      </c>
      <c r="E1650" s="133" t="s">
        <v>160</v>
      </c>
      <c r="F1650" s="148" t="s">
        <v>496</v>
      </c>
      <c r="G1650" s="134"/>
    </row>
    <row r="1651" spans="1:7" customFormat="1" ht="12" customHeight="1">
      <c r="A1651" s="132" t="s">
        <v>410</v>
      </c>
      <c r="B1651" s="133" t="s">
        <v>123</v>
      </c>
      <c r="C1651" s="133">
        <v>1087</v>
      </c>
      <c r="D1651" s="174">
        <v>205</v>
      </c>
      <c r="E1651" s="133" t="s">
        <v>131</v>
      </c>
      <c r="F1651" s="148" t="s">
        <v>497</v>
      </c>
      <c r="G1651" s="134"/>
    </row>
    <row r="1652" spans="1:7" customFormat="1" ht="12" customHeight="1">
      <c r="A1652" s="132" t="s">
        <v>528</v>
      </c>
      <c r="B1652" s="133" t="s">
        <v>123</v>
      </c>
      <c r="C1652" s="133">
        <v>1088</v>
      </c>
      <c r="D1652" s="174">
        <v>812</v>
      </c>
      <c r="E1652" s="133" t="s">
        <v>131</v>
      </c>
      <c r="F1652" s="148" t="s">
        <v>497</v>
      </c>
      <c r="G1652" s="134" t="s">
        <v>427</v>
      </c>
    </row>
    <row r="1653" spans="1:7" customFormat="1" ht="12" customHeight="1">
      <c r="A1653" s="132" t="s">
        <v>34</v>
      </c>
      <c r="B1653" s="133" t="s">
        <v>123</v>
      </c>
      <c r="C1653" s="133">
        <v>1089</v>
      </c>
      <c r="D1653" s="174">
        <v>993</v>
      </c>
      <c r="E1653" s="133" t="s">
        <v>136</v>
      </c>
      <c r="F1653" s="148" t="s">
        <v>9</v>
      </c>
      <c r="G1653" s="134"/>
    </row>
    <row r="1654" spans="1:7" customFormat="1" ht="12" customHeight="1">
      <c r="A1654" s="132" t="s">
        <v>501</v>
      </c>
      <c r="B1654" s="133" t="s">
        <v>123</v>
      </c>
      <c r="C1654" s="133">
        <v>1090</v>
      </c>
      <c r="D1654" s="174">
        <v>992</v>
      </c>
      <c r="E1654" s="133" t="s">
        <v>136</v>
      </c>
      <c r="F1654" s="148" t="s">
        <v>9</v>
      </c>
      <c r="G1654" s="134"/>
    </row>
    <row r="1655" spans="1:7" customFormat="1" ht="12" customHeight="1">
      <c r="A1655" s="132" t="s">
        <v>548</v>
      </c>
      <c r="B1655" s="133" t="s">
        <v>123</v>
      </c>
      <c r="C1655" s="133">
        <v>1091</v>
      </c>
      <c r="D1655" s="174">
        <v>275</v>
      </c>
      <c r="E1655" s="133" t="s">
        <v>137</v>
      </c>
      <c r="F1655" s="148" t="s">
        <v>497</v>
      </c>
      <c r="G1655" s="134"/>
    </row>
    <row r="1656" spans="1:7" customFormat="1" ht="12" customHeight="1">
      <c r="A1656" s="132" t="s">
        <v>576</v>
      </c>
      <c r="B1656" s="133" t="s">
        <v>123</v>
      </c>
      <c r="C1656" s="133">
        <v>1092</v>
      </c>
      <c r="D1656" s="174">
        <v>246</v>
      </c>
      <c r="E1656" s="133" t="s">
        <v>137</v>
      </c>
      <c r="F1656" s="148" t="s">
        <v>497</v>
      </c>
      <c r="G1656" s="134"/>
    </row>
    <row r="1657" spans="1:7" customFormat="1" ht="12" customHeight="1">
      <c r="A1657" s="132" t="s">
        <v>416</v>
      </c>
      <c r="B1657" s="133" t="s">
        <v>123</v>
      </c>
      <c r="C1657" s="133">
        <v>1095</v>
      </c>
      <c r="D1657" s="174">
        <v>535</v>
      </c>
      <c r="E1657" s="133" t="s">
        <v>125</v>
      </c>
      <c r="F1657" s="148" t="s">
        <v>497</v>
      </c>
      <c r="G1657" s="134"/>
    </row>
    <row r="1658" spans="1:7" customFormat="1" ht="12" customHeight="1">
      <c r="A1658" s="132" t="s">
        <v>414</v>
      </c>
      <c r="B1658" s="133" t="s">
        <v>123</v>
      </c>
      <c r="C1658" s="133">
        <v>1096</v>
      </c>
      <c r="D1658" s="174">
        <v>535</v>
      </c>
      <c r="E1658" s="133" t="s">
        <v>131</v>
      </c>
      <c r="F1658" s="148" t="s">
        <v>9</v>
      </c>
      <c r="G1658" s="134"/>
    </row>
    <row r="1659" spans="1:7" customFormat="1" ht="12" customHeight="1">
      <c r="A1659" s="132" t="s">
        <v>429</v>
      </c>
      <c r="B1659" s="133" t="s">
        <v>123</v>
      </c>
      <c r="C1659" s="133">
        <v>1097</v>
      </c>
      <c r="D1659" s="174">
        <v>505</v>
      </c>
      <c r="E1659" s="133" t="s">
        <v>140</v>
      </c>
      <c r="F1659" s="148" t="s">
        <v>497</v>
      </c>
      <c r="G1659" s="134"/>
    </row>
    <row r="1660" spans="1:7" customFormat="1" ht="12" customHeight="1">
      <c r="A1660" s="132" t="s">
        <v>414</v>
      </c>
      <c r="B1660" s="133" t="s">
        <v>123</v>
      </c>
      <c r="C1660" s="133">
        <v>1098</v>
      </c>
      <c r="D1660" s="174">
        <v>810</v>
      </c>
      <c r="E1660" s="133" t="s">
        <v>140</v>
      </c>
      <c r="F1660" s="148" t="s">
        <v>497</v>
      </c>
      <c r="G1660" s="134"/>
    </row>
    <row r="1661" spans="1:7" customFormat="1">
      <c r="A1661" s="132" t="s">
        <v>414</v>
      </c>
      <c r="B1661" s="133" t="s">
        <v>123</v>
      </c>
      <c r="C1661" s="133">
        <v>1099</v>
      </c>
      <c r="D1661" s="174">
        <v>480</v>
      </c>
      <c r="E1661" s="133" t="s">
        <v>150</v>
      </c>
      <c r="F1661" s="148" t="s">
        <v>9</v>
      </c>
      <c r="G1661" s="134"/>
    </row>
    <row r="1662" spans="1:7" customFormat="1" ht="12" customHeight="1">
      <c r="A1662" s="132" t="s">
        <v>416</v>
      </c>
      <c r="B1662" s="133" t="s">
        <v>123</v>
      </c>
      <c r="C1662" s="133">
        <v>1100</v>
      </c>
      <c r="D1662" s="174">
        <v>570</v>
      </c>
      <c r="E1662" s="133" t="s">
        <v>150</v>
      </c>
      <c r="F1662" s="148" t="s">
        <v>9</v>
      </c>
      <c r="G1662" s="134"/>
    </row>
    <row r="1663" spans="1:7" customFormat="1" ht="12" customHeight="1">
      <c r="A1663" s="135" t="s">
        <v>433</v>
      </c>
      <c r="B1663" s="133" t="s">
        <v>163</v>
      </c>
      <c r="C1663" s="133">
        <v>1</v>
      </c>
      <c r="D1663" s="174">
        <v>1029</v>
      </c>
      <c r="E1663" s="133" t="s">
        <v>164</v>
      </c>
      <c r="F1663" s="148" t="s">
        <v>9</v>
      </c>
      <c r="G1663" s="134"/>
    </row>
    <row r="1664" spans="1:7" customFormat="1" ht="12" customHeight="1">
      <c r="A1664" s="135" t="s">
        <v>433</v>
      </c>
      <c r="B1664" s="133" t="s">
        <v>163</v>
      </c>
      <c r="C1664" s="133">
        <v>2</v>
      </c>
      <c r="D1664" s="174">
        <v>610</v>
      </c>
      <c r="E1664" s="133" t="s">
        <v>164</v>
      </c>
      <c r="F1664" s="148" t="s">
        <v>9</v>
      </c>
      <c r="G1664" s="134"/>
    </row>
    <row r="1665" spans="1:7" customFormat="1" ht="12" customHeight="1">
      <c r="A1665" s="132" t="s">
        <v>483</v>
      </c>
      <c r="B1665" s="133" t="s">
        <v>163</v>
      </c>
      <c r="C1665" s="133">
        <v>3</v>
      </c>
      <c r="D1665" s="174">
        <v>1156</v>
      </c>
      <c r="E1665" s="133" t="s">
        <v>164</v>
      </c>
      <c r="F1665" s="148" t="s">
        <v>9</v>
      </c>
      <c r="G1665" s="134"/>
    </row>
    <row r="1666" spans="1:7" customFormat="1" ht="12" customHeight="1">
      <c r="A1666" s="132" t="s">
        <v>483</v>
      </c>
      <c r="B1666" s="133" t="s">
        <v>163</v>
      </c>
      <c r="C1666" s="133">
        <v>4</v>
      </c>
      <c r="D1666" s="174">
        <v>1088</v>
      </c>
      <c r="E1666" s="133" t="s">
        <v>164</v>
      </c>
      <c r="F1666" s="148" t="s">
        <v>9</v>
      </c>
      <c r="G1666" s="134"/>
    </row>
    <row r="1667" spans="1:7" customFormat="1" ht="12" customHeight="1">
      <c r="A1667" s="132" t="s">
        <v>505</v>
      </c>
      <c r="B1667" s="133" t="s">
        <v>163</v>
      </c>
      <c r="C1667" s="133">
        <v>5</v>
      </c>
      <c r="D1667" s="174">
        <v>630</v>
      </c>
      <c r="E1667" s="133" t="s">
        <v>164</v>
      </c>
      <c r="F1667" s="148" t="s">
        <v>9</v>
      </c>
      <c r="G1667" s="134"/>
    </row>
    <row r="1668" spans="1:7" customFormat="1" ht="12" customHeight="1">
      <c r="A1668" s="132" t="s">
        <v>414</v>
      </c>
      <c r="B1668" s="133" t="s">
        <v>163</v>
      </c>
      <c r="C1668" s="133">
        <v>6</v>
      </c>
      <c r="D1668" s="174">
        <v>2455</v>
      </c>
      <c r="E1668" s="133" t="s">
        <v>164</v>
      </c>
      <c r="F1668" s="148" t="s">
        <v>9</v>
      </c>
      <c r="G1668" s="134"/>
    </row>
    <row r="1669" spans="1:7" customFormat="1" ht="12" customHeight="1">
      <c r="A1669" s="132" t="s">
        <v>519</v>
      </c>
      <c r="B1669" s="133" t="s">
        <v>163</v>
      </c>
      <c r="C1669" s="133">
        <v>7</v>
      </c>
      <c r="D1669" s="174">
        <v>1210</v>
      </c>
      <c r="E1669" s="133" t="s">
        <v>164</v>
      </c>
      <c r="F1669" s="148" t="s">
        <v>9</v>
      </c>
      <c r="G1669" s="134"/>
    </row>
    <row r="1670" spans="1:7" customFormat="1" ht="12" customHeight="1">
      <c r="A1670" s="132" t="s">
        <v>491</v>
      </c>
      <c r="B1670" s="133" t="s">
        <v>163</v>
      </c>
      <c r="C1670" s="133">
        <v>8</v>
      </c>
      <c r="D1670" s="174">
        <v>263</v>
      </c>
      <c r="E1670" s="133" t="s">
        <v>164</v>
      </c>
      <c r="F1670" s="148" t="s">
        <v>496</v>
      </c>
      <c r="G1670" s="134"/>
    </row>
    <row r="1671" spans="1:7" customFormat="1" ht="12" customHeight="1">
      <c r="A1671" s="132" t="s">
        <v>491</v>
      </c>
      <c r="B1671" s="133" t="s">
        <v>163</v>
      </c>
      <c r="C1671" s="133">
        <v>9</v>
      </c>
      <c r="D1671" s="174">
        <v>745</v>
      </c>
      <c r="E1671" s="133" t="s">
        <v>164</v>
      </c>
      <c r="F1671" s="148" t="s">
        <v>496</v>
      </c>
      <c r="G1671" s="134"/>
    </row>
    <row r="1672" spans="1:7" customFormat="1" ht="12" customHeight="1">
      <c r="A1672" s="132" t="s">
        <v>509</v>
      </c>
      <c r="B1672" s="133" t="s">
        <v>163</v>
      </c>
      <c r="C1672" s="133">
        <v>10</v>
      </c>
      <c r="D1672" s="174">
        <v>570</v>
      </c>
      <c r="E1672" s="133" t="s">
        <v>164</v>
      </c>
      <c r="F1672" s="148" t="s">
        <v>496</v>
      </c>
      <c r="G1672" s="134"/>
    </row>
    <row r="1673" spans="1:7" customFormat="1" ht="12" customHeight="1">
      <c r="A1673" s="132" t="s">
        <v>441</v>
      </c>
      <c r="B1673" s="133" t="s">
        <v>163</v>
      </c>
      <c r="C1673" s="133">
        <v>11</v>
      </c>
      <c r="D1673" s="174">
        <v>732</v>
      </c>
      <c r="E1673" s="133" t="s">
        <v>164</v>
      </c>
      <c r="F1673" s="148" t="s">
        <v>496</v>
      </c>
      <c r="G1673" s="134"/>
    </row>
    <row r="1674" spans="1:7" customFormat="1" ht="12" customHeight="1">
      <c r="A1674" s="132" t="s">
        <v>34</v>
      </c>
      <c r="B1674" s="133" t="s">
        <v>163</v>
      </c>
      <c r="C1674" s="133">
        <v>12</v>
      </c>
      <c r="D1674" s="174">
        <v>308</v>
      </c>
      <c r="E1674" s="133" t="s">
        <v>164</v>
      </c>
      <c r="F1674" s="148" t="s">
        <v>496</v>
      </c>
      <c r="G1674" s="134"/>
    </row>
    <row r="1675" spans="1:7" customFormat="1" ht="12" customHeight="1">
      <c r="A1675" s="132" t="s">
        <v>483</v>
      </c>
      <c r="B1675" s="133" t="s">
        <v>163</v>
      </c>
      <c r="C1675" s="133">
        <v>13</v>
      </c>
      <c r="D1675" s="174">
        <v>338</v>
      </c>
      <c r="E1675" s="133" t="s">
        <v>164</v>
      </c>
      <c r="F1675" s="148" t="s">
        <v>496</v>
      </c>
      <c r="G1675" s="134"/>
    </row>
    <row r="1676" spans="1:7" customFormat="1" ht="12" customHeight="1">
      <c r="A1676" s="132" t="s">
        <v>45</v>
      </c>
      <c r="B1676" s="133" t="s">
        <v>163</v>
      </c>
      <c r="C1676" s="133">
        <v>14</v>
      </c>
      <c r="D1676" s="174">
        <v>320</v>
      </c>
      <c r="E1676" s="133" t="s">
        <v>164</v>
      </c>
      <c r="F1676" s="148" t="s">
        <v>496</v>
      </c>
      <c r="G1676" s="134"/>
    </row>
    <row r="1677" spans="1:7" customFormat="1" ht="12" customHeight="1">
      <c r="A1677" s="132" t="s">
        <v>459</v>
      </c>
      <c r="B1677" s="133" t="s">
        <v>163</v>
      </c>
      <c r="C1677" s="133">
        <v>15</v>
      </c>
      <c r="D1677" s="174">
        <v>2605</v>
      </c>
      <c r="E1677" s="133" t="s">
        <v>164</v>
      </c>
      <c r="F1677" s="148" t="s">
        <v>496</v>
      </c>
      <c r="G1677" s="134"/>
    </row>
    <row r="1678" spans="1:7" customFormat="1" ht="12" customHeight="1">
      <c r="A1678" s="132" t="s">
        <v>491</v>
      </c>
      <c r="B1678" s="133" t="s">
        <v>163</v>
      </c>
      <c r="C1678" s="133">
        <v>16</v>
      </c>
      <c r="D1678" s="174">
        <v>1082</v>
      </c>
      <c r="E1678" s="133" t="s">
        <v>164</v>
      </c>
      <c r="F1678" s="148" t="s">
        <v>496</v>
      </c>
      <c r="G1678" s="134"/>
    </row>
    <row r="1679" spans="1:7" customFormat="1" ht="12" customHeight="1">
      <c r="A1679" s="132" t="s">
        <v>575</v>
      </c>
      <c r="B1679" s="133" t="s">
        <v>163</v>
      </c>
      <c r="C1679" s="133">
        <v>17</v>
      </c>
      <c r="D1679" s="174">
        <v>605</v>
      </c>
      <c r="E1679" s="133" t="s">
        <v>164</v>
      </c>
      <c r="F1679" s="148" t="s">
        <v>496</v>
      </c>
      <c r="G1679" s="134"/>
    </row>
    <row r="1680" spans="1:7" customFormat="1" ht="12" customHeight="1">
      <c r="A1680" s="132" t="s">
        <v>483</v>
      </c>
      <c r="B1680" s="133" t="s">
        <v>163</v>
      </c>
      <c r="C1680" s="133">
        <v>18</v>
      </c>
      <c r="D1680" s="174">
        <v>344</v>
      </c>
      <c r="E1680" s="133" t="s">
        <v>164</v>
      </c>
      <c r="F1680" s="148" t="s">
        <v>496</v>
      </c>
      <c r="G1680" s="134"/>
    </row>
    <row r="1681" spans="1:7" customFormat="1" ht="12" customHeight="1">
      <c r="A1681" s="132" t="s">
        <v>34</v>
      </c>
      <c r="B1681" s="133" t="s">
        <v>163</v>
      </c>
      <c r="C1681" s="133">
        <v>19</v>
      </c>
      <c r="D1681" s="174">
        <v>1232</v>
      </c>
      <c r="E1681" s="133" t="s">
        <v>164</v>
      </c>
      <c r="F1681" s="148" t="s">
        <v>496</v>
      </c>
      <c r="G1681" s="134"/>
    </row>
    <row r="1682" spans="1:7" customFormat="1" ht="12" customHeight="1">
      <c r="A1682" s="132" t="s">
        <v>505</v>
      </c>
      <c r="B1682" s="133" t="s">
        <v>163</v>
      </c>
      <c r="C1682" s="133">
        <v>20</v>
      </c>
      <c r="D1682" s="174">
        <v>332</v>
      </c>
      <c r="E1682" s="133" t="s">
        <v>164</v>
      </c>
      <c r="F1682" s="148" t="s">
        <v>496</v>
      </c>
      <c r="G1682" s="134"/>
    </row>
    <row r="1683" spans="1:7" customFormat="1" ht="12" customHeight="1">
      <c r="A1683" s="132" t="s">
        <v>404</v>
      </c>
      <c r="B1683" s="133" t="s">
        <v>163</v>
      </c>
      <c r="C1683" s="133">
        <v>21</v>
      </c>
      <c r="D1683" s="174">
        <v>327</v>
      </c>
      <c r="E1683" s="133" t="s">
        <v>164</v>
      </c>
      <c r="F1683" s="148" t="s">
        <v>496</v>
      </c>
      <c r="G1683" s="134"/>
    </row>
    <row r="1684" spans="1:7" customFormat="1" ht="12" customHeight="1">
      <c r="A1684" s="132" t="s">
        <v>491</v>
      </c>
      <c r="B1684" s="133" t="s">
        <v>163</v>
      </c>
      <c r="C1684" s="133">
        <v>22</v>
      </c>
      <c r="D1684" s="174">
        <v>288</v>
      </c>
      <c r="E1684" s="133" t="s">
        <v>164</v>
      </c>
      <c r="F1684" s="148" t="s">
        <v>496</v>
      </c>
      <c r="G1684" s="134"/>
    </row>
    <row r="1685" spans="1:7" customFormat="1" ht="12" customHeight="1">
      <c r="A1685" s="132" t="s">
        <v>41</v>
      </c>
      <c r="B1685" s="133" t="s">
        <v>163</v>
      </c>
      <c r="C1685" s="133">
        <v>23</v>
      </c>
      <c r="D1685" s="174">
        <v>720</v>
      </c>
      <c r="E1685" s="133" t="s">
        <v>164</v>
      </c>
      <c r="F1685" s="148" t="s">
        <v>496</v>
      </c>
      <c r="G1685" s="134"/>
    </row>
    <row r="1686" spans="1:7" customFormat="1" ht="12" customHeight="1">
      <c r="A1686" s="132" t="s">
        <v>524</v>
      </c>
      <c r="B1686" s="133" t="s">
        <v>163</v>
      </c>
      <c r="C1686" s="133">
        <v>24</v>
      </c>
      <c r="D1686" s="174">
        <v>545</v>
      </c>
      <c r="E1686" s="133" t="s">
        <v>164</v>
      </c>
      <c r="F1686" s="148" t="s">
        <v>496</v>
      </c>
      <c r="G1686" s="134"/>
    </row>
    <row r="1687" spans="1:7" customFormat="1" ht="12" customHeight="1">
      <c r="A1687" s="132" t="s">
        <v>524</v>
      </c>
      <c r="B1687" s="133" t="s">
        <v>163</v>
      </c>
      <c r="C1687" s="133">
        <v>25</v>
      </c>
      <c r="D1687" s="174">
        <v>438</v>
      </c>
      <c r="E1687" s="133" t="s">
        <v>164</v>
      </c>
      <c r="F1687" s="148" t="s">
        <v>496</v>
      </c>
      <c r="G1687" s="134"/>
    </row>
    <row r="1688" spans="1:7" customFormat="1" ht="12" customHeight="1">
      <c r="A1688" s="132" t="s">
        <v>524</v>
      </c>
      <c r="B1688" s="133" t="s">
        <v>163</v>
      </c>
      <c r="C1688" s="133">
        <v>26</v>
      </c>
      <c r="D1688" s="174">
        <v>223</v>
      </c>
      <c r="E1688" s="133" t="s">
        <v>164</v>
      </c>
      <c r="F1688" s="148" t="s">
        <v>496</v>
      </c>
      <c r="G1688" s="134"/>
    </row>
    <row r="1689" spans="1:7" customFormat="1" ht="12" customHeight="1">
      <c r="A1689" s="132" t="s">
        <v>404</v>
      </c>
      <c r="B1689" s="133" t="s">
        <v>163</v>
      </c>
      <c r="C1689" s="133">
        <v>27</v>
      </c>
      <c r="D1689" s="174">
        <v>430</v>
      </c>
      <c r="E1689" s="133" t="s">
        <v>164</v>
      </c>
      <c r="F1689" s="148" t="s">
        <v>496</v>
      </c>
      <c r="G1689" s="134"/>
    </row>
    <row r="1690" spans="1:7" customFormat="1" ht="12" customHeight="1">
      <c r="A1690" s="132" t="s">
        <v>520</v>
      </c>
      <c r="B1690" s="133" t="s">
        <v>163</v>
      </c>
      <c r="C1690" s="133">
        <v>28</v>
      </c>
      <c r="D1690" s="174">
        <v>3336</v>
      </c>
      <c r="E1690" s="133" t="s">
        <v>164</v>
      </c>
      <c r="F1690" s="148" t="s">
        <v>496</v>
      </c>
      <c r="G1690" s="134"/>
    </row>
    <row r="1691" spans="1:7" customFormat="1" ht="12" customHeight="1">
      <c r="A1691" s="132" t="s">
        <v>519</v>
      </c>
      <c r="B1691" s="133" t="s">
        <v>163</v>
      </c>
      <c r="C1691" s="133">
        <v>29</v>
      </c>
      <c r="D1691" s="174">
        <v>455</v>
      </c>
      <c r="E1691" s="133" t="s">
        <v>164</v>
      </c>
      <c r="F1691" s="148" t="s">
        <v>496</v>
      </c>
      <c r="G1691" s="134"/>
    </row>
    <row r="1692" spans="1:7" customFormat="1" ht="12" customHeight="1">
      <c r="A1692" s="132" t="s">
        <v>483</v>
      </c>
      <c r="B1692" s="133" t="s">
        <v>163</v>
      </c>
      <c r="C1692" s="133">
        <v>30</v>
      </c>
      <c r="D1692" s="174">
        <v>710</v>
      </c>
      <c r="E1692" s="133" t="s">
        <v>164</v>
      </c>
      <c r="F1692" s="148" t="s">
        <v>496</v>
      </c>
      <c r="G1692" s="134"/>
    </row>
    <row r="1693" spans="1:7" customFormat="1" ht="12" customHeight="1">
      <c r="A1693" s="132" t="s">
        <v>483</v>
      </c>
      <c r="B1693" s="133" t="s">
        <v>163</v>
      </c>
      <c r="C1693" s="133">
        <v>31</v>
      </c>
      <c r="D1693" s="174">
        <v>390</v>
      </c>
      <c r="E1693" s="133" t="s">
        <v>164</v>
      </c>
      <c r="F1693" s="148" t="s">
        <v>496</v>
      </c>
      <c r="G1693" s="134"/>
    </row>
    <row r="1694" spans="1:7" customFormat="1" ht="12" customHeight="1">
      <c r="A1694" s="132" t="s">
        <v>41</v>
      </c>
      <c r="B1694" s="133" t="s">
        <v>163</v>
      </c>
      <c r="C1694" s="133">
        <v>32</v>
      </c>
      <c r="D1694" s="174">
        <v>1835</v>
      </c>
      <c r="E1694" s="133" t="s">
        <v>148</v>
      </c>
      <c r="F1694" s="148" t="s">
        <v>9</v>
      </c>
      <c r="G1694" s="134" t="s">
        <v>10</v>
      </c>
    </row>
    <row r="1695" spans="1:7" customFormat="1" ht="12" customHeight="1">
      <c r="A1695" s="132" t="s">
        <v>41</v>
      </c>
      <c r="B1695" s="133" t="s">
        <v>163</v>
      </c>
      <c r="C1695" s="133">
        <v>33</v>
      </c>
      <c r="D1695" s="174">
        <v>7085</v>
      </c>
      <c r="E1695" s="133" t="s">
        <v>148</v>
      </c>
      <c r="F1695" s="148" t="s">
        <v>9</v>
      </c>
      <c r="G1695" s="134" t="s">
        <v>10</v>
      </c>
    </row>
    <row r="1696" spans="1:7" customFormat="1" ht="12" customHeight="1">
      <c r="A1696" s="132" t="s">
        <v>41</v>
      </c>
      <c r="B1696" s="133" t="s">
        <v>163</v>
      </c>
      <c r="C1696" s="133">
        <v>34</v>
      </c>
      <c r="D1696" s="174">
        <v>6545</v>
      </c>
      <c r="E1696" s="133" t="s">
        <v>148</v>
      </c>
      <c r="F1696" s="148" t="s">
        <v>9</v>
      </c>
      <c r="G1696" s="134" t="s">
        <v>10</v>
      </c>
    </row>
    <row r="1697" spans="1:7" customFormat="1" ht="12" customHeight="1">
      <c r="A1697" s="132" t="s">
        <v>41</v>
      </c>
      <c r="B1697" s="133" t="s">
        <v>163</v>
      </c>
      <c r="C1697" s="133">
        <v>35</v>
      </c>
      <c r="D1697" s="174">
        <v>20670</v>
      </c>
      <c r="E1697" s="133" t="s">
        <v>148</v>
      </c>
      <c r="F1697" s="148" t="s">
        <v>9</v>
      </c>
      <c r="G1697" s="134" t="s">
        <v>10</v>
      </c>
    </row>
    <row r="1698" spans="1:7" customFormat="1" ht="12" customHeight="1">
      <c r="A1698" s="132" t="s">
        <v>41</v>
      </c>
      <c r="B1698" s="133" t="s">
        <v>163</v>
      </c>
      <c r="C1698" s="133">
        <v>36</v>
      </c>
      <c r="D1698" s="174">
        <v>895</v>
      </c>
      <c r="E1698" s="133" t="s">
        <v>148</v>
      </c>
      <c r="F1698" s="148" t="s">
        <v>9</v>
      </c>
      <c r="G1698" s="134" t="s">
        <v>10</v>
      </c>
    </row>
    <row r="1699" spans="1:7" customFormat="1" ht="12" customHeight="1">
      <c r="A1699" s="132" t="s">
        <v>41</v>
      </c>
      <c r="B1699" s="133" t="s">
        <v>163</v>
      </c>
      <c r="C1699" s="133">
        <v>37</v>
      </c>
      <c r="D1699" s="174">
        <v>272</v>
      </c>
      <c r="E1699" s="133" t="s">
        <v>148</v>
      </c>
      <c r="F1699" s="148" t="s">
        <v>9</v>
      </c>
      <c r="G1699" s="134" t="s">
        <v>10</v>
      </c>
    </row>
    <row r="1700" spans="1:7" customFormat="1" ht="12" customHeight="1">
      <c r="A1700" s="132" t="s">
        <v>41</v>
      </c>
      <c r="B1700" s="133" t="s">
        <v>163</v>
      </c>
      <c r="C1700" s="133">
        <v>38</v>
      </c>
      <c r="D1700" s="174">
        <v>2050</v>
      </c>
      <c r="E1700" s="133" t="s">
        <v>148</v>
      </c>
      <c r="F1700" s="148" t="s">
        <v>9</v>
      </c>
      <c r="G1700" s="134" t="s">
        <v>10</v>
      </c>
    </row>
    <row r="1701" spans="1:7" customFormat="1" ht="12" customHeight="1">
      <c r="A1701" s="132" t="s">
        <v>41</v>
      </c>
      <c r="B1701" s="133" t="s">
        <v>163</v>
      </c>
      <c r="C1701" s="133">
        <v>39</v>
      </c>
      <c r="D1701" s="174">
        <v>3203</v>
      </c>
      <c r="E1701" s="133" t="s">
        <v>148</v>
      </c>
      <c r="F1701" s="148" t="s">
        <v>9</v>
      </c>
      <c r="G1701" s="134" t="s">
        <v>10</v>
      </c>
    </row>
    <row r="1702" spans="1:7" customFormat="1" ht="12" customHeight="1">
      <c r="A1702" s="132" t="s">
        <v>41</v>
      </c>
      <c r="B1702" s="133" t="s">
        <v>163</v>
      </c>
      <c r="C1702" s="133">
        <v>40</v>
      </c>
      <c r="D1702" s="174">
        <v>1542</v>
      </c>
      <c r="E1702" s="133" t="s">
        <v>148</v>
      </c>
      <c r="F1702" s="148" t="s">
        <v>9</v>
      </c>
      <c r="G1702" s="134" t="s">
        <v>10</v>
      </c>
    </row>
    <row r="1703" spans="1:7" customFormat="1" ht="12" customHeight="1">
      <c r="A1703" s="132" t="s">
        <v>41</v>
      </c>
      <c r="B1703" s="133" t="s">
        <v>163</v>
      </c>
      <c r="C1703" s="133">
        <v>41</v>
      </c>
      <c r="D1703" s="174">
        <v>1190</v>
      </c>
      <c r="E1703" s="133" t="s">
        <v>148</v>
      </c>
      <c r="F1703" s="148" t="s">
        <v>9</v>
      </c>
      <c r="G1703" s="134" t="s">
        <v>10</v>
      </c>
    </row>
    <row r="1704" spans="1:7" customFormat="1" ht="12" customHeight="1">
      <c r="A1704" s="132" t="s">
        <v>41</v>
      </c>
      <c r="B1704" s="133" t="s">
        <v>163</v>
      </c>
      <c r="C1704" s="133">
        <v>42</v>
      </c>
      <c r="D1704" s="174">
        <v>320</v>
      </c>
      <c r="E1704" s="133" t="s">
        <v>148</v>
      </c>
      <c r="F1704" s="148" t="s">
        <v>9</v>
      </c>
      <c r="G1704" s="134" t="s">
        <v>10</v>
      </c>
    </row>
    <row r="1705" spans="1:7" customFormat="1" ht="12" customHeight="1">
      <c r="A1705" s="132" t="s">
        <v>41</v>
      </c>
      <c r="B1705" s="133" t="s">
        <v>163</v>
      </c>
      <c r="C1705" s="133">
        <v>43</v>
      </c>
      <c r="D1705" s="174">
        <v>1680</v>
      </c>
      <c r="E1705" s="133" t="s">
        <v>148</v>
      </c>
      <c r="F1705" s="148" t="s">
        <v>9</v>
      </c>
      <c r="G1705" s="134" t="s">
        <v>10</v>
      </c>
    </row>
    <row r="1706" spans="1:7" customFormat="1" ht="12" customHeight="1">
      <c r="A1706" s="132" t="s">
        <v>41</v>
      </c>
      <c r="B1706" s="133" t="s">
        <v>163</v>
      </c>
      <c r="C1706" s="133">
        <v>44</v>
      </c>
      <c r="D1706" s="174">
        <v>1535</v>
      </c>
      <c r="E1706" s="133" t="s">
        <v>148</v>
      </c>
      <c r="F1706" s="148" t="s">
        <v>9</v>
      </c>
      <c r="G1706" s="134" t="s">
        <v>10</v>
      </c>
    </row>
    <row r="1707" spans="1:7" customFormat="1" ht="12" customHeight="1">
      <c r="A1707" s="132" t="s">
        <v>519</v>
      </c>
      <c r="B1707" s="133" t="s">
        <v>163</v>
      </c>
      <c r="C1707" s="133">
        <v>45</v>
      </c>
      <c r="D1707" s="174">
        <v>694</v>
      </c>
      <c r="E1707" s="133" t="s">
        <v>165</v>
      </c>
      <c r="F1707" s="148" t="s">
        <v>497</v>
      </c>
      <c r="G1707" s="134"/>
    </row>
    <row r="1708" spans="1:7" customFormat="1" ht="12" customHeight="1">
      <c r="A1708" s="132" t="s">
        <v>426</v>
      </c>
      <c r="B1708" s="133" t="s">
        <v>163</v>
      </c>
      <c r="C1708" s="133">
        <v>46</v>
      </c>
      <c r="D1708" s="174">
        <v>188</v>
      </c>
      <c r="E1708" s="133" t="s">
        <v>165</v>
      </c>
      <c r="F1708" s="148" t="s">
        <v>497</v>
      </c>
      <c r="G1708" s="134"/>
    </row>
    <row r="1709" spans="1:7" customFormat="1" ht="12" customHeight="1">
      <c r="A1709" s="132" t="s">
        <v>55</v>
      </c>
      <c r="B1709" s="133" t="s">
        <v>163</v>
      </c>
      <c r="C1709" s="133">
        <v>47</v>
      </c>
      <c r="D1709" s="174">
        <v>340</v>
      </c>
      <c r="E1709" s="133" t="s">
        <v>165</v>
      </c>
      <c r="F1709" s="148" t="s">
        <v>497</v>
      </c>
      <c r="G1709" s="134"/>
    </row>
    <row r="1710" spans="1:7" customFormat="1" ht="12" customHeight="1">
      <c r="A1710" s="132" t="s">
        <v>41</v>
      </c>
      <c r="B1710" s="133" t="s">
        <v>163</v>
      </c>
      <c r="C1710" s="133">
        <v>48</v>
      </c>
      <c r="D1710" s="174">
        <v>544</v>
      </c>
      <c r="E1710" s="133" t="s">
        <v>165</v>
      </c>
      <c r="F1710" s="148" t="s">
        <v>497</v>
      </c>
      <c r="G1710" s="134"/>
    </row>
    <row r="1711" spans="1:7" customFormat="1" ht="12" customHeight="1">
      <c r="A1711" s="132" t="s">
        <v>457</v>
      </c>
      <c r="B1711" s="133" t="s">
        <v>163</v>
      </c>
      <c r="C1711" s="133">
        <v>49</v>
      </c>
      <c r="D1711" s="174">
        <v>1159</v>
      </c>
      <c r="E1711" s="133" t="s">
        <v>165</v>
      </c>
      <c r="F1711" s="148" t="s">
        <v>497</v>
      </c>
      <c r="G1711" s="134"/>
    </row>
    <row r="1712" spans="1:7" customFormat="1" ht="12" customHeight="1">
      <c r="A1712" s="132" t="s">
        <v>441</v>
      </c>
      <c r="B1712" s="133" t="s">
        <v>163</v>
      </c>
      <c r="C1712" s="133">
        <v>50</v>
      </c>
      <c r="D1712" s="174">
        <v>297</v>
      </c>
      <c r="E1712" s="133" t="s">
        <v>165</v>
      </c>
      <c r="F1712" s="148" t="s">
        <v>497</v>
      </c>
      <c r="G1712" s="134"/>
    </row>
    <row r="1713" spans="1:7" customFormat="1" ht="12" customHeight="1">
      <c r="A1713" s="132" t="s">
        <v>441</v>
      </c>
      <c r="B1713" s="133" t="s">
        <v>163</v>
      </c>
      <c r="C1713" s="133">
        <v>51</v>
      </c>
      <c r="D1713" s="174">
        <v>535</v>
      </c>
      <c r="E1713" s="133" t="s">
        <v>165</v>
      </c>
      <c r="F1713" s="148" t="s">
        <v>497</v>
      </c>
      <c r="G1713" s="134"/>
    </row>
    <row r="1714" spans="1:7" customFormat="1" ht="12" customHeight="1">
      <c r="A1714" s="132" t="s">
        <v>416</v>
      </c>
      <c r="B1714" s="133" t="s">
        <v>163</v>
      </c>
      <c r="C1714" s="133">
        <v>52</v>
      </c>
      <c r="D1714" s="174">
        <v>183</v>
      </c>
      <c r="E1714" s="133" t="s">
        <v>165</v>
      </c>
      <c r="F1714" s="148" t="s">
        <v>497</v>
      </c>
      <c r="G1714" s="134"/>
    </row>
    <row r="1715" spans="1:7" customFormat="1" ht="12" customHeight="1">
      <c r="A1715" s="132" t="s">
        <v>431</v>
      </c>
      <c r="B1715" s="133" t="s">
        <v>163</v>
      </c>
      <c r="C1715" s="133">
        <v>53</v>
      </c>
      <c r="D1715" s="174">
        <v>193</v>
      </c>
      <c r="E1715" s="133" t="s">
        <v>165</v>
      </c>
      <c r="F1715" s="148" t="s">
        <v>497</v>
      </c>
      <c r="G1715" s="134"/>
    </row>
    <row r="1716" spans="1:7" customFormat="1" ht="12" customHeight="1">
      <c r="A1716" s="132" t="s">
        <v>45</v>
      </c>
      <c r="B1716" s="133" t="s">
        <v>163</v>
      </c>
      <c r="C1716" s="133">
        <v>54</v>
      </c>
      <c r="D1716" s="174">
        <v>207</v>
      </c>
      <c r="E1716" s="133" t="s">
        <v>165</v>
      </c>
      <c r="F1716" s="148" t="s">
        <v>497</v>
      </c>
      <c r="G1716" s="134"/>
    </row>
    <row r="1717" spans="1:7" customFormat="1" ht="12" customHeight="1">
      <c r="A1717" s="132" t="s">
        <v>45</v>
      </c>
      <c r="B1717" s="133" t="s">
        <v>163</v>
      </c>
      <c r="C1717" s="133">
        <v>55</v>
      </c>
      <c r="D1717" s="174">
        <v>212</v>
      </c>
      <c r="E1717" s="133" t="s">
        <v>165</v>
      </c>
      <c r="F1717" s="148" t="s">
        <v>497</v>
      </c>
      <c r="G1717" s="134"/>
    </row>
    <row r="1718" spans="1:7" customFormat="1" ht="12" customHeight="1">
      <c r="A1718" s="132" t="s">
        <v>426</v>
      </c>
      <c r="B1718" s="133" t="s">
        <v>163</v>
      </c>
      <c r="C1718" s="133">
        <v>56</v>
      </c>
      <c r="D1718" s="174">
        <v>327</v>
      </c>
      <c r="E1718" s="133" t="s">
        <v>165</v>
      </c>
      <c r="F1718" s="148" t="s">
        <v>497</v>
      </c>
      <c r="G1718" s="134"/>
    </row>
    <row r="1719" spans="1:7" customFormat="1" ht="12" customHeight="1">
      <c r="A1719" s="132" t="s">
        <v>480</v>
      </c>
      <c r="B1719" s="133" t="s">
        <v>163</v>
      </c>
      <c r="C1719" s="133">
        <v>57</v>
      </c>
      <c r="D1719" s="174">
        <v>1242</v>
      </c>
      <c r="E1719" s="133" t="s">
        <v>165</v>
      </c>
      <c r="F1719" s="148" t="s">
        <v>497</v>
      </c>
      <c r="G1719" s="134"/>
    </row>
    <row r="1720" spans="1:7" customFormat="1" ht="12" customHeight="1">
      <c r="A1720" s="135" t="s">
        <v>433</v>
      </c>
      <c r="B1720" s="133" t="s">
        <v>163</v>
      </c>
      <c r="C1720" s="133">
        <v>58</v>
      </c>
      <c r="D1720" s="174">
        <v>372</v>
      </c>
      <c r="E1720" s="133" t="s">
        <v>165</v>
      </c>
      <c r="F1720" s="148" t="s">
        <v>497</v>
      </c>
      <c r="G1720" s="134"/>
    </row>
    <row r="1721" spans="1:7" customFormat="1" ht="12" customHeight="1">
      <c r="A1721" s="132" t="s">
        <v>416</v>
      </c>
      <c r="B1721" s="133" t="s">
        <v>163</v>
      </c>
      <c r="C1721" s="133">
        <v>59</v>
      </c>
      <c r="D1721" s="174">
        <v>1145</v>
      </c>
      <c r="E1721" s="133" t="s">
        <v>165</v>
      </c>
      <c r="F1721" s="148" t="s">
        <v>497</v>
      </c>
      <c r="G1721" s="134"/>
    </row>
    <row r="1722" spans="1:7" customFormat="1" ht="12" customHeight="1">
      <c r="A1722" s="132" t="s">
        <v>509</v>
      </c>
      <c r="B1722" s="133" t="s">
        <v>163</v>
      </c>
      <c r="C1722" s="133">
        <v>60</v>
      </c>
      <c r="D1722" s="174">
        <v>185</v>
      </c>
      <c r="E1722" s="133" t="s">
        <v>165</v>
      </c>
      <c r="F1722" s="148" t="s">
        <v>497</v>
      </c>
      <c r="G1722" s="134"/>
    </row>
    <row r="1723" spans="1:7" customFormat="1" ht="12" customHeight="1">
      <c r="A1723" s="132" t="s">
        <v>109</v>
      </c>
      <c r="B1723" s="133" t="s">
        <v>163</v>
      </c>
      <c r="C1723" s="133">
        <v>61</v>
      </c>
      <c r="D1723" s="174">
        <v>645</v>
      </c>
      <c r="E1723" s="133" t="s">
        <v>165</v>
      </c>
      <c r="F1723" s="148" t="s">
        <v>497</v>
      </c>
      <c r="G1723" s="134"/>
    </row>
    <row r="1724" spans="1:7" customFormat="1" ht="12" customHeight="1">
      <c r="A1724" s="132" t="s">
        <v>109</v>
      </c>
      <c r="B1724" s="133" t="s">
        <v>163</v>
      </c>
      <c r="C1724" s="133">
        <v>62</v>
      </c>
      <c r="D1724" s="174">
        <v>212</v>
      </c>
      <c r="E1724" s="133" t="s">
        <v>165</v>
      </c>
      <c r="F1724" s="148" t="s">
        <v>497</v>
      </c>
      <c r="G1724" s="134"/>
    </row>
    <row r="1725" spans="1:7" customFormat="1" ht="12" customHeight="1">
      <c r="A1725" s="132" t="s">
        <v>411</v>
      </c>
      <c r="B1725" s="133" t="s">
        <v>163</v>
      </c>
      <c r="C1725" s="133">
        <v>63</v>
      </c>
      <c r="D1725" s="174">
        <v>406</v>
      </c>
      <c r="E1725" s="133" t="s">
        <v>165</v>
      </c>
      <c r="F1725" s="148" t="s">
        <v>497</v>
      </c>
      <c r="G1725" s="134"/>
    </row>
    <row r="1726" spans="1:7" customFormat="1" ht="12" customHeight="1">
      <c r="A1726" s="132" t="s">
        <v>411</v>
      </c>
      <c r="B1726" s="133" t="s">
        <v>163</v>
      </c>
      <c r="C1726" s="133">
        <v>64</v>
      </c>
      <c r="D1726" s="174">
        <v>316</v>
      </c>
      <c r="E1726" s="133" t="s">
        <v>165</v>
      </c>
      <c r="F1726" s="148" t="s">
        <v>497</v>
      </c>
      <c r="G1726" s="134"/>
    </row>
    <row r="1727" spans="1:7" customFormat="1" ht="12" customHeight="1">
      <c r="A1727" s="132" t="s">
        <v>41</v>
      </c>
      <c r="B1727" s="133" t="s">
        <v>163</v>
      </c>
      <c r="C1727" s="133">
        <v>65</v>
      </c>
      <c r="D1727" s="174">
        <v>560</v>
      </c>
      <c r="E1727" s="133" t="s">
        <v>165</v>
      </c>
      <c r="F1727" s="148" t="s">
        <v>497</v>
      </c>
      <c r="G1727" s="134"/>
    </row>
    <row r="1728" spans="1:7" customFormat="1" ht="12" customHeight="1">
      <c r="A1728" s="132" t="s">
        <v>440</v>
      </c>
      <c r="B1728" s="133" t="s">
        <v>163</v>
      </c>
      <c r="C1728" s="133">
        <v>66</v>
      </c>
      <c r="D1728" s="174">
        <v>660</v>
      </c>
      <c r="E1728" s="133" t="s">
        <v>165</v>
      </c>
      <c r="F1728" s="148" t="s">
        <v>497</v>
      </c>
      <c r="G1728" s="134"/>
    </row>
    <row r="1729" spans="1:7" customFormat="1" ht="12" customHeight="1">
      <c r="A1729" s="107" t="s">
        <v>540</v>
      </c>
      <c r="B1729" s="133" t="s">
        <v>163</v>
      </c>
      <c r="C1729" s="133">
        <v>67</v>
      </c>
      <c r="D1729" s="174">
        <v>700</v>
      </c>
      <c r="E1729" s="133" t="s">
        <v>165</v>
      </c>
      <c r="F1729" s="148" t="s">
        <v>497</v>
      </c>
      <c r="G1729" s="134"/>
    </row>
    <row r="1730" spans="1:7" customFormat="1" ht="12" customHeight="1">
      <c r="A1730" s="135" t="s">
        <v>433</v>
      </c>
      <c r="B1730" s="133" t="s">
        <v>163</v>
      </c>
      <c r="C1730" s="133">
        <v>68</v>
      </c>
      <c r="D1730" s="174">
        <v>295</v>
      </c>
      <c r="E1730" s="133" t="s">
        <v>165</v>
      </c>
      <c r="F1730" s="148" t="s">
        <v>497</v>
      </c>
      <c r="G1730" s="134"/>
    </row>
    <row r="1731" spans="1:7" customFormat="1" ht="12" customHeight="1">
      <c r="A1731" s="132" t="s">
        <v>480</v>
      </c>
      <c r="B1731" s="133" t="s">
        <v>163</v>
      </c>
      <c r="C1731" s="133">
        <v>69</v>
      </c>
      <c r="D1731" s="174">
        <v>185</v>
      </c>
      <c r="E1731" s="133" t="s">
        <v>165</v>
      </c>
      <c r="F1731" s="148" t="s">
        <v>497</v>
      </c>
      <c r="G1731" s="134"/>
    </row>
    <row r="1732" spans="1:7" customFormat="1" ht="12" customHeight="1">
      <c r="A1732" s="132" t="s">
        <v>510</v>
      </c>
      <c r="B1732" s="133" t="s">
        <v>163</v>
      </c>
      <c r="C1732" s="133">
        <v>70</v>
      </c>
      <c r="D1732" s="174">
        <v>148</v>
      </c>
      <c r="E1732" s="133" t="s">
        <v>165</v>
      </c>
      <c r="F1732" s="148" t="s">
        <v>497</v>
      </c>
      <c r="G1732" s="134"/>
    </row>
    <row r="1733" spans="1:7" customFormat="1" ht="12" customHeight="1">
      <c r="A1733" s="132" t="s">
        <v>34</v>
      </c>
      <c r="B1733" s="133" t="s">
        <v>163</v>
      </c>
      <c r="C1733" s="133">
        <v>71</v>
      </c>
      <c r="D1733" s="174">
        <v>340</v>
      </c>
      <c r="E1733" s="133" t="s">
        <v>165</v>
      </c>
      <c r="F1733" s="148" t="s">
        <v>497</v>
      </c>
      <c r="G1733" s="134"/>
    </row>
    <row r="1734" spans="1:7" customFormat="1" ht="12" customHeight="1">
      <c r="A1734" s="132" t="s">
        <v>483</v>
      </c>
      <c r="B1734" s="133" t="s">
        <v>163</v>
      </c>
      <c r="C1734" s="133">
        <v>72</v>
      </c>
      <c r="D1734" s="174">
        <v>618</v>
      </c>
      <c r="E1734" s="133" t="s">
        <v>165</v>
      </c>
      <c r="F1734" s="148" t="s">
        <v>497</v>
      </c>
      <c r="G1734" s="134"/>
    </row>
    <row r="1735" spans="1:7" customFormat="1" ht="12" customHeight="1">
      <c r="A1735" s="132" t="s">
        <v>411</v>
      </c>
      <c r="B1735" s="133" t="s">
        <v>163</v>
      </c>
      <c r="C1735" s="133">
        <v>73</v>
      </c>
      <c r="D1735" s="174">
        <v>273</v>
      </c>
      <c r="E1735" s="133" t="s">
        <v>165</v>
      </c>
      <c r="F1735" s="148" t="s">
        <v>497</v>
      </c>
      <c r="G1735" s="134"/>
    </row>
    <row r="1736" spans="1:7" customFormat="1" ht="12" customHeight="1">
      <c r="A1736" s="132" t="s">
        <v>41</v>
      </c>
      <c r="B1736" s="133" t="s">
        <v>163</v>
      </c>
      <c r="C1736" s="133">
        <v>74</v>
      </c>
      <c r="D1736" s="174">
        <v>302</v>
      </c>
      <c r="E1736" s="133" t="s">
        <v>165</v>
      </c>
      <c r="F1736" s="148" t="s">
        <v>497</v>
      </c>
      <c r="G1736" s="134"/>
    </row>
    <row r="1737" spans="1:7" customFormat="1" ht="12" customHeight="1">
      <c r="A1737" s="132" t="s">
        <v>426</v>
      </c>
      <c r="B1737" s="133" t="s">
        <v>163</v>
      </c>
      <c r="C1737" s="133">
        <v>75</v>
      </c>
      <c r="D1737" s="174">
        <v>1110</v>
      </c>
      <c r="E1737" s="133" t="s">
        <v>165</v>
      </c>
      <c r="F1737" s="148" t="s">
        <v>497</v>
      </c>
      <c r="G1737" s="134"/>
    </row>
    <row r="1738" spans="1:7" customFormat="1" ht="12" customHeight="1">
      <c r="A1738" s="132" t="s">
        <v>480</v>
      </c>
      <c r="B1738" s="133" t="s">
        <v>163</v>
      </c>
      <c r="C1738" s="133">
        <v>76</v>
      </c>
      <c r="D1738" s="174">
        <v>598</v>
      </c>
      <c r="E1738" s="133" t="s">
        <v>165</v>
      </c>
      <c r="F1738" s="148" t="s">
        <v>497</v>
      </c>
      <c r="G1738" s="134"/>
    </row>
    <row r="1739" spans="1:7" customFormat="1" ht="12" customHeight="1">
      <c r="A1739" s="132" t="s">
        <v>41</v>
      </c>
      <c r="B1739" s="133" t="s">
        <v>163</v>
      </c>
      <c r="C1739" s="133">
        <v>77</v>
      </c>
      <c r="D1739" s="174">
        <v>433</v>
      </c>
      <c r="E1739" s="133" t="s">
        <v>165</v>
      </c>
      <c r="F1739" s="148" t="s">
        <v>497</v>
      </c>
      <c r="G1739" s="134"/>
    </row>
    <row r="1740" spans="1:7" customFormat="1" ht="12" customHeight="1">
      <c r="A1740" s="132" t="s">
        <v>458</v>
      </c>
      <c r="B1740" s="133" t="s">
        <v>163</v>
      </c>
      <c r="C1740" s="133">
        <v>78</v>
      </c>
      <c r="D1740" s="174">
        <v>1147</v>
      </c>
      <c r="E1740" s="133" t="s">
        <v>165</v>
      </c>
      <c r="F1740" s="148" t="s">
        <v>497</v>
      </c>
      <c r="G1740" s="134"/>
    </row>
    <row r="1741" spans="1:7" customFormat="1" ht="12" customHeight="1">
      <c r="A1741" s="132" t="s">
        <v>426</v>
      </c>
      <c r="B1741" s="133" t="s">
        <v>163</v>
      </c>
      <c r="C1741" s="133">
        <v>79</v>
      </c>
      <c r="D1741" s="174">
        <v>1147</v>
      </c>
      <c r="E1741" s="133" t="s">
        <v>165</v>
      </c>
      <c r="F1741" s="148" t="s">
        <v>497</v>
      </c>
      <c r="G1741" s="134"/>
    </row>
    <row r="1742" spans="1:7" customFormat="1" ht="12" customHeight="1">
      <c r="A1742" s="132" t="s">
        <v>426</v>
      </c>
      <c r="B1742" s="133" t="s">
        <v>163</v>
      </c>
      <c r="C1742" s="133">
        <v>80</v>
      </c>
      <c r="D1742" s="174">
        <v>515</v>
      </c>
      <c r="E1742" s="133" t="s">
        <v>165</v>
      </c>
      <c r="F1742" s="148" t="s">
        <v>497</v>
      </c>
      <c r="G1742" s="134"/>
    </row>
    <row r="1743" spans="1:7" customFormat="1" ht="12" customHeight="1">
      <c r="A1743" s="132" t="s">
        <v>435</v>
      </c>
      <c r="B1743" s="133" t="s">
        <v>163</v>
      </c>
      <c r="C1743" s="133">
        <v>81</v>
      </c>
      <c r="D1743" s="174">
        <v>109</v>
      </c>
      <c r="E1743" s="133" t="s">
        <v>165</v>
      </c>
      <c r="F1743" s="148" t="s">
        <v>497</v>
      </c>
      <c r="G1743" s="134"/>
    </row>
    <row r="1744" spans="1:7" customFormat="1" ht="12" customHeight="1">
      <c r="A1744" s="132" t="s">
        <v>41</v>
      </c>
      <c r="B1744" s="133" t="s">
        <v>163</v>
      </c>
      <c r="C1744" s="133">
        <v>82</v>
      </c>
      <c r="D1744" s="174">
        <v>447</v>
      </c>
      <c r="E1744" s="133" t="s">
        <v>165</v>
      </c>
      <c r="F1744" s="148" t="s">
        <v>497</v>
      </c>
      <c r="G1744" s="134"/>
    </row>
    <row r="1745" spans="1:7" customFormat="1" ht="12" customHeight="1">
      <c r="A1745" s="132" t="s">
        <v>404</v>
      </c>
      <c r="B1745" s="133" t="s">
        <v>163</v>
      </c>
      <c r="C1745" s="133">
        <v>83</v>
      </c>
      <c r="D1745" s="174">
        <v>585</v>
      </c>
      <c r="E1745" s="133" t="s">
        <v>165</v>
      </c>
      <c r="F1745" s="148" t="s">
        <v>497</v>
      </c>
      <c r="G1745" s="134"/>
    </row>
    <row r="1746" spans="1:7" customFormat="1" ht="12" customHeight="1">
      <c r="A1746" s="135" t="s">
        <v>433</v>
      </c>
      <c r="B1746" s="133" t="s">
        <v>163</v>
      </c>
      <c r="C1746" s="133">
        <v>84</v>
      </c>
      <c r="D1746" s="174">
        <v>445</v>
      </c>
      <c r="E1746" s="133" t="s">
        <v>165</v>
      </c>
      <c r="F1746" s="148" t="s">
        <v>497</v>
      </c>
      <c r="G1746" s="134"/>
    </row>
    <row r="1747" spans="1:7" customFormat="1" ht="12" customHeight="1">
      <c r="A1747" s="135" t="s">
        <v>433</v>
      </c>
      <c r="B1747" s="133" t="s">
        <v>163</v>
      </c>
      <c r="C1747" s="133">
        <v>85</v>
      </c>
      <c r="D1747" s="174">
        <v>494</v>
      </c>
      <c r="E1747" s="133" t="s">
        <v>165</v>
      </c>
      <c r="F1747" s="148" t="s">
        <v>497</v>
      </c>
      <c r="G1747" s="134"/>
    </row>
    <row r="1748" spans="1:7" customFormat="1" ht="12" customHeight="1">
      <c r="A1748" s="132" t="s">
        <v>41</v>
      </c>
      <c r="B1748" s="133" t="s">
        <v>163</v>
      </c>
      <c r="C1748" s="133">
        <v>86</v>
      </c>
      <c r="D1748" s="174">
        <v>233</v>
      </c>
      <c r="E1748" s="133" t="s">
        <v>165</v>
      </c>
      <c r="F1748" s="148" t="s">
        <v>497</v>
      </c>
      <c r="G1748" s="134"/>
    </row>
    <row r="1749" spans="1:7" customFormat="1" ht="12" customHeight="1">
      <c r="A1749" s="132" t="s">
        <v>73</v>
      </c>
      <c r="B1749" s="133" t="s">
        <v>163</v>
      </c>
      <c r="C1749" s="133">
        <v>87</v>
      </c>
      <c r="D1749" s="174">
        <v>404</v>
      </c>
      <c r="E1749" s="133" t="s">
        <v>165</v>
      </c>
      <c r="F1749" s="148" t="s">
        <v>497</v>
      </c>
      <c r="G1749" s="134"/>
    </row>
    <row r="1750" spans="1:7" customFormat="1" ht="12" customHeight="1">
      <c r="A1750" s="135" t="s">
        <v>433</v>
      </c>
      <c r="B1750" s="133" t="s">
        <v>163</v>
      </c>
      <c r="C1750" s="133">
        <v>88</v>
      </c>
      <c r="D1750" s="174">
        <v>274</v>
      </c>
      <c r="E1750" s="133" t="s">
        <v>165</v>
      </c>
      <c r="F1750" s="148" t="s">
        <v>497</v>
      </c>
      <c r="G1750" s="134"/>
    </row>
    <row r="1751" spans="1:7" customFormat="1" ht="12" customHeight="1">
      <c r="A1751" s="135" t="s">
        <v>433</v>
      </c>
      <c r="B1751" s="133" t="s">
        <v>163</v>
      </c>
      <c r="C1751" s="133">
        <v>89</v>
      </c>
      <c r="D1751" s="174">
        <v>285</v>
      </c>
      <c r="E1751" s="133" t="s">
        <v>165</v>
      </c>
      <c r="F1751" s="148" t="s">
        <v>497</v>
      </c>
      <c r="G1751" s="134"/>
    </row>
    <row r="1752" spans="1:7" customFormat="1" ht="12" customHeight="1">
      <c r="A1752" s="132" t="s">
        <v>435</v>
      </c>
      <c r="B1752" s="133" t="s">
        <v>163</v>
      </c>
      <c r="C1752" s="133">
        <v>90</v>
      </c>
      <c r="D1752" s="174">
        <v>289</v>
      </c>
      <c r="E1752" s="133" t="s">
        <v>165</v>
      </c>
      <c r="F1752" s="148" t="s">
        <v>497</v>
      </c>
      <c r="G1752" s="134"/>
    </row>
    <row r="1753" spans="1:7" customFormat="1" ht="12" customHeight="1">
      <c r="A1753" s="132" t="s">
        <v>41</v>
      </c>
      <c r="B1753" s="133" t="s">
        <v>163</v>
      </c>
      <c r="C1753" s="133">
        <v>91</v>
      </c>
      <c r="D1753" s="174">
        <v>259</v>
      </c>
      <c r="E1753" s="133" t="s">
        <v>165</v>
      </c>
      <c r="F1753" s="148" t="s">
        <v>497</v>
      </c>
      <c r="G1753" s="134"/>
    </row>
    <row r="1754" spans="1:7" customFormat="1" ht="12" customHeight="1">
      <c r="A1754" s="132" t="s">
        <v>503</v>
      </c>
      <c r="B1754" s="133" t="s">
        <v>163</v>
      </c>
      <c r="C1754" s="133">
        <v>92</v>
      </c>
      <c r="D1754" s="174">
        <v>259</v>
      </c>
      <c r="E1754" s="133" t="s">
        <v>165</v>
      </c>
      <c r="F1754" s="148" t="s">
        <v>497</v>
      </c>
      <c r="G1754" s="134"/>
    </row>
    <row r="1755" spans="1:7" customFormat="1" ht="12" customHeight="1">
      <c r="A1755" s="132" t="s">
        <v>441</v>
      </c>
      <c r="B1755" s="133" t="s">
        <v>163</v>
      </c>
      <c r="C1755" s="133">
        <v>93</v>
      </c>
      <c r="D1755" s="174">
        <v>365</v>
      </c>
      <c r="E1755" s="133" t="s">
        <v>165</v>
      </c>
      <c r="F1755" s="148" t="s">
        <v>497</v>
      </c>
      <c r="G1755" s="134"/>
    </row>
    <row r="1756" spans="1:7" customFormat="1" ht="12" customHeight="1">
      <c r="A1756" s="132" t="s">
        <v>524</v>
      </c>
      <c r="B1756" s="133" t="s">
        <v>163</v>
      </c>
      <c r="C1756" s="133">
        <v>94</v>
      </c>
      <c r="D1756" s="174">
        <v>338</v>
      </c>
      <c r="E1756" s="133" t="s">
        <v>165</v>
      </c>
      <c r="F1756" s="148" t="s">
        <v>497</v>
      </c>
      <c r="G1756" s="134"/>
    </row>
    <row r="1757" spans="1:7" customFormat="1" ht="12" customHeight="1">
      <c r="A1757" s="132" t="s">
        <v>547</v>
      </c>
      <c r="B1757" s="133" t="s">
        <v>163</v>
      </c>
      <c r="C1757" s="133">
        <v>95</v>
      </c>
      <c r="D1757" s="174">
        <v>470</v>
      </c>
      <c r="E1757" s="133" t="s">
        <v>165</v>
      </c>
      <c r="F1757" s="148" t="s">
        <v>497</v>
      </c>
      <c r="G1757" s="134"/>
    </row>
    <row r="1758" spans="1:7" customFormat="1" ht="12" customHeight="1">
      <c r="A1758" s="132" t="s">
        <v>30</v>
      </c>
      <c r="B1758" s="133" t="s">
        <v>163</v>
      </c>
      <c r="C1758" s="133">
        <v>96</v>
      </c>
      <c r="D1758" s="174">
        <v>465</v>
      </c>
      <c r="E1758" s="133" t="s">
        <v>165</v>
      </c>
      <c r="F1758" s="148" t="s">
        <v>497</v>
      </c>
      <c r="G1758" s="134"/>
    </row>
    <row r="1759" spans="1:7" customFormat="1" ht="12" customHeight="1">
      <c r="A1759" s="132" t="s">
        <v>510</v>
      </c>
      <c r="B1759" s="133" t="s">
        <v>163</v>
      </c>
      <c r="C1759" s="133">
        <v>97</v>
      </c>
      <c r="D1759" s="174">
        <v>298</v>
      </c>
      <c r="E1759" s="133" t="s">
        <v>165</v>
      </c>
      <c r="F1759" s="148" t="s">
        <v>497</v>
      </c>
      <c r="G1759" s="134"/>
    </row>
    <row r="1760" spans="1:7" customFormat="1" ht="12" customHeight="1">
      <c r="A1760" s="135" t="s">
        <v>433</v>
      </c>
      <c r="B1760" s="133" t="s">
        <v>163</v>
      </c>
      <c r="C1760" s="133">
        <v>98</v>
      </c>
      <c r="D1760" s="174">
        <v>287</v>
      </c>
      <c r="E1760" s="133" t="s">
        <v>165</v>
      </c>
      <c r="F1760" s="148" t="s">
        <v>497</v>
      </c>
      <c r="G1760" s="134"/>
    </row>
    <row r="1761" spans="1:7" customFormat="1" ht="12" customHeight="1">
      <c r="A1761" s="132" t="s">
        <v>524</v>
      </c>
      <c r="B1761" s="133" t="s">
        <v>163</v>
      </c>
      <c r="C1761" s="133">
        <v>99</v>
      </c>
      <c r="D1761" s="174">
        <v>254</v>
      </c>
      <c r="E1761" s="133" t="s">
        <v>165</v>
      </c>
      <c r="F1761" s="148" t="s">
        <v>497</v>
      </c>
      <c r="G1761" s="134"/>
    </row>
    <row r="1762" spans="1:7" customFormat="1" ht="12" customHeight="1">
      <c r="A1762" s="132" t="s">
        <v>503</v>
      </c>
      <c r="B1762" s="133" t="s">
        <v>163</v>
      </c>
      <c r="C1762" s="133">
        <v>100</v>
      </c>
      <c r="D1762" s="174">
        <v>307</v>
      </c>
      <c r="E1762" s="133" t="s">
        <v>165</v>
      </c>
      <c r="F1762" s="148" t="s">
        <v>497</v>
      </c>
      <c r="G1762" s="134"/>
    </row>
    <row r="1763" spans="1:7" customFormat="1" ht="12" customHeight="1">
      <c r="A1763" s="132" t="s">
        <v>45</v>
      </c>
      <c r="B1763" s="133" t="s">
        <v>163</v>
      </c>
      <c r="C1763" s="133">
        <v>101</v>
      </c>
      <c r="D1763" s="174">
        <v>206</v>
      </c>
      <c r="E1763" s="133" t="s">
        <v>165</v>
      </c>
      <c r="F1763" s="148" t="s">
        <v>497</v>
      </c>
      <c r="G1763" s="134"/>
    </row>
    <row r="1764" spans="1:7" customFormat="1" ht="12" customHeight="1">
      <c r="A1764" s="132" t="s">
        <v>491</v>
      </c>
      <c r="B1764" s="133" t="s">
        <v>163</v>
      </c>
      <c r="C1764" s="133">
        <v>102</v>
      </c>
      <c r="D1764" s="174">
        <v>228</v>
      </c>
      <c r="E1764" s="133" t="s">
        <v>165</v>
      </c>
      <c r="F1764" s="148" t="s">
        <v>497</v>
      </c>
      <c r="G1764" s="134"/>
    </row>
    <row r="1765" spans="1:7" customFormat="1" ht="12" customHeight="1">
      <c r="A1765" s="135" t="s">
        <v>490</v>
      </c>
      <c r="B1765" s="133" t="s">
        <v>163</v>
      </c>
      <c r="C1765" s="133">
        <v>103</v>
      </c>
      <c r="D1765" s="174">
        <v>354</v>
      </c>
      <c r="E1765" s="133" t="s">
        <v>165</v>
      </c>
      <c r="F1765" s="148" t="s">
        <v>497</v>
      </c>
      <c r="G1765" s="134"/>
    </row>
    <row r="1766" spans="1:7" customFormat="1" ht="12" customHeight="1">
      <c r="A1766" s="132" t="s">
        <v>505</v>
      </c>
      <c r="B1766" s="133" t="s">
        <v>163</v>
      </c>
      <c r="C1766" s="133">
        <v>104</v>
      </c>
      <c r="D1766" s="174">
        <v>377</v>
      </c>
      <c r="E1766" s="133" t="s">
        <v>165</v>
      </c>
      <c r="F1766" s="148" t="s">
        <v>497</v>
      </c>
      <c r="G1766" s="134"/>
    </row>
    <row r="1767" spans="1:7" customFormat="1" ht="12" customHeight="1">
      <c r="A1767" s="132" t="s">
        <v>411</v>
      </c>
      <c r="B1767" s="133" t="s">
        <v>163</v>
      </c>
      <c r="C1767" s="133">
        <v>105</v>
      </c>
      <c r="D1767" s="174">
        <v>240</v>
      </c>
      <c r="E1767" s="133" t="s">
        <v>165</v>
      </c>
      <c r="F1767" s="148" t="s">
        <v>497</v>
      </c>
      <c r="G1767" s="134"/>
    </row>
    <row r="1768" spans="1:7" customFormat="1" ht="12" customHeight="1">
      <c r="A1768" s="132" t="s">
        <v>414</v>
      </c>
      <c r="B1768" s="133" t="s">
        <v>163</v>
      </c>
      <c r="C1768" s="133">
        <v>106</v>
      </c>
      <c r="D1768" s="174">
        <v>390</v>
      </c>
      <c r="E1768" s="133" t="s">
        <v>165</v>
      </c>
      <c r="F1768" s="148" t="s">
        <v>497</v>
      </c>
      <c r="G1768" s="134"/>
    </row>
    <row r="1769" spans="1:7" customFormat="1" ht="12" customHeight="1">
      <c r="A1769" s="132" t="s">
        <v>457</v>
      </c>
      <c r="B1769" s="133" t="s">
        <v>163</v>
      </c>
      <c r="C1769" s="133">
        <v>107</v>
      </c>
      <c r="D1769" s="174">
        <v>879</v>
      </c>
      <c r="E1769" s="133" t="s">
        <v>165</v>
      </c>
      <c r="F1769" s="148" t="s">
        <v>497</v>
      </c>
      <c r="G1769" s="134"/>
    </row>
    <row r="1770" spans="1:7" customFormat="1" ht="12" customHeight="1">
      <c r="A1770" s="132" t="s">
        <v>41</v>
      </c>
      <c r="B1770" s="133" t="s">
        <v>163</v>
      </c>
      <c r="C1770" s="133">
        <v>108</v>
      </c>
      <c r="D1770" s="174">
        <v>508</v>
      </c>
      <c r="E1770" s="133" t="s">
        <v>165</v>
      </c>
      <c r="F1770" s="148" t="s">
        <v>497</v>
      </c>
      <c r="G1770" s="134"/>
    </row>
    <row r="1771" spans="1:7" customFormat="1" ht="12" customHeight="1">
      <c r="A1771" s="132" t="s">
        <v>34</v>
      </c>
      <c r="B1771" s="133" t="s">
        <v>163</v>
      </c>
      <c r="C1771" s="133">
        <v>109</v>
      </c>
      <c r="D1771" s="174">
        <v>263</v>
      </c>
      <c r="E1771" s="133" t="s">
        <v>165</v>
      </c>
      <c r="F1771" s="148" t="s">
        <v>497</v>
      </c>
      <c r="G1771" s="134"/>
    </row>
    <row r="1772" spans="1:7" customFormat="1" ht="12" customHeight="1">
      <c r="A1772" s="132" t="s">
        <v>41</v>
      </c>
      <c r="B1772" s="133" t="s">
        <v>163</v>
      </c>
      <c r="C1772" s="133">
        <v>110</v>
      </c>
      <c r="D1772" s="174">
        <v>565</v>
      </c>
      <c r="E1772" s="133" t="s">
        <v>165</v>
      </c>
      <c r="F1772" s="148" t="s">
        <v>497</v>
      </c>
      <c r="G1772" s="134"/>
    </row>
    <row r="1773" spans="1:7" customFormat="1" ht="12" customHeight="1">
      <c r="A1773" s="132" t="s">
        <v>41</v>
      </c>
      <c r="B1773" s="133" t="s">
        <v>163</v>
      </c>
      <c r="C1773" s="133">
        <v>111</v>
      </c>
      <c r="D1773" s="174">
        <v>270</v>
      </c>
      <c r="E1773" s="133" t="s">
        <v>165</v>
      </c>
      <c r="F1773" s="148" t="s">
        <v>497</v>
      </c>
      <c r="G1773" s="134"/>
    </row>
    <row r="1774" spans="1:7" customFormat="1" ht="12" customHeight="1">
      <c r="A1774" s="132" t="s">
        <v>53</v>
      </c>
      <c r="B1774" s="133" t="s">
        <v>163</v>
      </c>
      <c r="C1774" s="133">
        <v>112</v>
      </c>
      <c r="D1774" s="174">
        <v>155</v>
      </c>
      <c r="E1774" s="133" t="s">
        <v>165</v>
      </c>
      <c r="F1774" s="148" t="s">
        <v>497</v>
      </c>
      <c r="G1774" s="134"/>
    </row>
    <row r="1775" spans="1:7" customFormat="1" ht="12" customHeight="1">
      <c r="A1775" s="132" t="s">
        <v>441</v>
      </c>
      <c r="B1775" s="133" t="s">
        <v>163</v>
      </c>
      <c r="C1775" s="133">
        <v>113</v>
      </c>
      <c r="D1775" s="174">
        <v>685</v>
      </c>
      <c r="E1775" s="133" t="s">
        <v>165</v>
      </c>
      <c r="F1775" s="148" t="s">
        <v>497</v>
      </c>
      <c r="G1775" s="134"/>
    </row>
    <row r="1776" spans="1:7" customFormat="1" ht="12" customHeight="1">
      <c r="A1776" s="132" t="s">
        <v>34</v>
      </c>
      <c r="B1776" s="133" t="s">
        <v>163</v>
      </c>
      <c r="C1776" s="133">
        <v>114</v>
      </c>
      <c r="D1776" s="174">
        <v>154</v>
      </c>
      <c r="E1776" s="133" t="s">
        <v>165</v>
      </c>
      <c r="F1776" s="148" t="s">
        <v>497</v>
      </c>
      <c r="G1776" s="134"/>
    </row>
    <row r="1777" spans="1:7" customFormat="1" ht="12" customHeight="1">
      <c r="A1777" s="132" t="s">
        <v>423</v>
      </c>
      <c r="B1777" s="133" t="s">
        <v>163</v>
      </c>
      <c r="C1777" s="133">
        <v>115</v>
      </c>
      <c r="D1777" s="174">
        <v>435</v>
      </c>
      <c r="E1777" s="133" t="s">
        <v>165</v>
      </c>
      <c r="F1777" s="148" t="s">
        <v>497</v>
      </c>
      <c r="G1777" s="134"/>
    </row>
    <row r="1778" spans="1:7" customFormat="1" ht="12" customHeight="1">
      <c r="A1778" s="132" t="s">
        <v>70</v>
      </c>
      <c r="B1778" s="133" t="s">
        <v>163</v>
      </c>
      <c r="C1778" s="133">
        <v>116</v>
      </c>
      <c r="D1778" s="174">
        <v>405</v>
      </c>
      <c r="E1778" s="133" t="s">
        <v>165</v>
      </c>
      <c r="F1778" s="148" t="s">
        <v>497</v>
      </c>
      <c r="G1778" s="134"/>
    </row>
    <row r="1779" spans="1:7" customFormat="1" ht="12" customHeight="1">
      <c r="A1779" s="132" t="s">
        <v>514</v>
      </c>
      <c r="B1779" s="133" t="s">
        <v>163</v>
      </c>
      <c r="C1779" s="133">
        <v>117</v>
      </c>
      <c r="D1779" s="174">
        <v>777</v>
      </c>
      <c r="E1779" s="133" t="s">
        <v>165</v>
      </c>
      <c r="F1779" s="148" t="s">
        <v>497</v>
      </c>
      <c r="G1779" s="134"/>
    </row>
    <row r="1780" spans="1:7" customFormat="1" ht="12" customHeight="1">
      <c r="A1780" s="132" t="s">
        <v>426</v>
      </c>
      <c r="B1780" s="133" t="s">
        <v>163</v>
      </c>
      <c r="C1780" s="133">
        <v>118</v>
      </c>
      <c r="D1780" s="174">
        <v>585</v>
      </c>
      <c r="E1780" s="133" t="s">
        <v>165</v>
      </c>
      <c r="F1780" s="148" t="s">
        <v>497</v>
      </c>
      <c r="G1780" s="134"/>
    </row>
    <row r="1781" spans="1:7" customFormat="1" ht="12" customHeight="1">
      <c r="A1781" s="132" t="s">
        <v>404</v>
      </c>
      <c r="B1781" s="133" t="s">
        <v>163</v>
      </c>
      <c r="C1781" s="133">
        <v>119</v>
      </c>
      <c r="D1781" s="174">
        <v>269</v>
      </c>
      <c r="E1781" s="133" t="s">
        <v>165</v>
      </c>
      <c r="F1781" s="148" t="s">
        <v>497</v>
      </c>
      <c r="G1781" s="134"/>
    </row>
    <row r="1782" spans="1:7" customFormat="1" ht="12" customHeight="1">
      <c r="A1782" s="132" t="s">
        <v>404</v>
      </c>
      <c r="B1782" s="133" t="s">
        <v>163</v>
      </c>
      <c r="C1782" s="133">
        <v>120</v>
      </c>
      <c r="D1782" s="174">
        <v>980</v>
      </c>
      <c r="E1782" s="133" t="s">
        <v>165</v>
      </c>
      <c r="F1782" s="148" t="s">
        <v>497</v>
      </c>
      <c r="G1782" s="134"/>
    </row>
    <row r="1783" spans="1:7" customFormat="1" ht="12" customHeight="1">
      <c r="A1783" s="132" t="s">
        <v>426</v>
      </c>
      <c r="B1783" s="133" t="s">
        <v>163</v>
      </c>
      <c r="C1783" s="133">
        <v>121</v>
      </c>
      <c r="D1783" s="174">
        <v>484</v>
      </c>
      <c r="E1783" s="133" t="s">
        <v>165</v>
      </c>
      <c r="F1783" s="148" t="s">
        <v>497</v>
      </c>
      <c r="G1783" s="134"/>
    </row>
    <row r="1784" spans="1:7" customFormat="1" ht="12" customHeight="1">
      <c r="A1784" s="132" t="s">
        <v>502</v>
      </c>
      <c r="B1784" s="133" t="s">
        <v>163</v>
      </c>
      <c r="C1784" s="133">
        <v>122</v>
      </c>
      <c r="D1784" s="174">
        <v>839</v>
      </c>
      <c r="E1784" s="133" t="s">
        <v>166</v>
      </c>
      <c r="F1784" s="148" t="s">
        <v>497</v>
      </c>
      <c r="G1784" s="134"/>
    </row>
    <row r="1785" spans="1:7" customFormat="1" ht="12" customHeight="1">
      <c r="A1785" s="132" t="s">
        <v>405</v>
      </c>
      <c r="B1785" s="133" t="s">
        <v>163</v>
      </c>
      <c r="C1785" s="133">
        <v>123</v>
      </c>
      <c r="D1785" s="174">
        <v>581</v>
      </c>
      <c r="E1785" s="133" t="s">
        <v>166</v>
      </c>
      <c r="F1785" s="148" t="s">
        <v>497</v>
      </c>
      <c r="G1785" s="134"/>
    </row>
    <row r="1786" spans="1:7" customFormat="1" ht="12" customHeight="1">
      <c r="A1786" s="132" t="s">
        <v>405</v>
      </c>
      <c r="B1786" s="133" t="s">
        <v>163</v>
      </c>
      <c r="C1786" s="133">
        <v>124</v>
      </c>
      <c r="D1786" s="174">
        <v>640</v>
      </c>
      <c r="E1786" s="133" t="s">
        <v>166</v>
      </c>
      <c r="F1786" s="148" t="s">
        <v>497</v>
      </c>
      <c r="G1786" s="134"/>
    </row>
    <row r="1787" spans="1:7" customFormat="1" ht="12" customHeight="1">
      <c r="A1787" s="132" t="s">
        <v>41</v>
      </c>
      <c r="B1787" s="133" t="s">
        <v>163</v>
      </c>
      <c r="C1787" s="133">
        <v>125</v>
      </c>
      <c r="D1787" s="174">
        <v>340</v>
      </c>
      <c r="E1787" s="133" t="s">
        <v>166</v>
      </c>
      <c r="F1787" s="148" t="s">
        <v>497</v>
      </c>
      <c r="G1787" s="134"/>
    </row>
    <row r="1788" spans="1:7" customFormat="1" ht="12" customHeight="1">
      <c r="A1788" s="132" t="s">
        <v>113</v>
      </c>
      <c r="B1788" s="133" t="s">
        <v>163</v>
      </c>
      <c r="C1788" s="133">
        <v>126</v>
      </c>
      <c r="D1788" s="174">
        <v>285</v>
      </c>
      <c r="E1788" s="133" t="s">
        <v>166</v>
      </c>
      <c r="F1788" s="148" t="s">
        <v>497</v>
      </c>
      <c r="G1788" s="134"/>
    </row>
    <row r="1789" spans="1:7" customFormat="1" ht="12" customHeight="1">
      <c r="A1789" s="132" t="s">
        <v>524</v>
      </c>
      <c r="B1789" s="133" t="s">
        <v>163</v>
      </c>
      <c r="C1789" s="133">
        <v>127</v>
      </c>
      <c r="D1789" s="174">
        <v>468</v>
      </c>
      <c r="E1789" s="133" t="s">
        <v>166</v>
      </c>
      <c r="F1789" s="148" t="s">
        <v>497</v>
      </c>
      <c r="G1789" s="134"/>
    </row>
    <row r="1790" spans="1:7" customFormat="1" ht="12" customHeight="1">
      <c r="A1790" s="132" t="s">
        <v>520</v>
      </c>
      <c r="B1790" s="133" t="s">
        <v>163</v>
      </c>
      <c r="C1790" s="133">
        <v>128</v>
      </c>
      <c r="D1790" s="174">
        <v>849</v>
      </c>
      <c r="E1790" s="133" t="s">
        <v>166</v>
      </c>
      <c r="F1790" s="148" t="s">
        <v>497</v>
      </c>
      <c r="G1790" s="134"/>
    </row>
    <row r="1791" spans="1:7" customFormat="1" ht="12" customHeight="1">
      <c r="A1791" s="132" t="s">
        <v>458</v>
      </c>
      <c r="B1791" s="133" t="s">
        <v>163</v>
      </c>
      <c r="C1791" s="133">
        <v>129</v>
      </c>
      <c r="D1791" s="174">
        <v>715</v>
      </c>
      <c r="E1791" s="133" t="s">
        <v>166</v>
      </c>
      <c r="F1791" s="148" t="s">
        <v>497</v>
      </c>
      <c r="G1791" s="134"/>
    </row>
    <row r="1792" spans="1:7" customFormat="1" ht="12" customHeight="1">
      <c r="A1792" s="132" t="s">
        <v>510</v>
      </c>
      <c r="B1792" s="133" t="s">
        <v>163</v>
      </c>
      <c r="C1792" s="133">
        <v>130</v>
      </c>
      <c r="D1792" s="174">
        <v>494</v>
      </c>
      <c r="E1792" s="133" t="s">
        <v>166</v>
      </c>
      <c r="F1792" s="148" t="s">
        <v>497</v>
      </c>
      <c r="G1792" s="134"/>
    </row>
    <row r="1793" spans="1:7" customFormat="1" ht="12" customHeight="1">
      <c r="A1793" s="132" t="s">
        <v>34</v>
      </c>
      <c r="B1793" s="133" t="s">
        <v>163</v>
      </c>
      <c r="C1793" s="133">
        <v>131</v>
      </c>
      <c r="D1793" s="174">
        <v>446</v>
      </c>
      <c r="E1793" s="133" t="s">
        <v>166</v>
      </c>
      <c r="F1793" s="148" t="s">
        <v>497</v>
      </c>
      <c r="G1793" s="134"/>
    </row>
    <row r="1794" spans="1:7" customFormat="1" ht="12" customHeight="1">
      <c r="A1794" s="132" t="s">
        <v>34</v>
      </c>
      <c r="B1794" s="133" t="s">
        <v>163</v>
      </c>
      <c r="C1794" s="133">
        <v>132</v>
      </c>
      <c r="D1794" s="174">
        <v>195</v>
      </c>
      <c r="E1794" s="133" t="s">
        <v>166</v>
      </c>
      <c r="F1794" s="148" t="s">
        <v>497</v>
      </c>
      <c r="G1794" s="134"/>
    </row>
    <row r="1795" spans="1:7" customFormat="1" ht="12" customHeight="1">
      <c r="A1795" s="132" t="s">
        <v>41</v>
      </c>
      <c r="B1795" s="133" t="s">
        <v>163</v>
      </c>
      <c r="C1795" s="133">
        <v>133</v>
      </c>
      <c r="D1795" s="174">
        <v>238</v>
      </c>
      <c r="E1795" s="133" t="s">
        <v>166</v>
      </c>
      <c r="F1795" s="148" t="s">
        <v>497</v>
      </c>
      <c r="G1795" s="134"/>
    </row>
    <row r="1796" spans="1:7" customFormat="1" ht="12" customHeight="1">
      <c r="A1796" s="132" t="s">
        <v>41</v>
      </c>
      <c r="B1796" s="133" t="s">
        <v>163</v>
      </c>
      <c r="C1796" s="133">
        <v>134</v>
      </c>
      <c r="D1796" s="174">
        <v>495</v>
      </c>
      <c r="E1796" s="133" t="s">
        <v>166</v>
      </c>
      <c r="F1796" s="148" t="s">
        <v>497</v>
      </c>
      <c r="G1796" s="134"/>
    </row>
    <row r="1797" spans="1:7" customFormat="1" ht="12" customHeight="1">
      <c r="A1797" s="132" t="s">
        <v>503</v>
      </c>
      <c r="B1797" s="133" t="s">
        <v>163</v>
      </c>
      <c r="C1797" s="133">
        <v>135</v>
      </c>
      <c r="D1797" s="174">
        <v>304</v>
      </c>
      <c r="E1797" s="133" t="s">
        <v>166</v>
      </c>
      <c r="F1797" s="148" t="s">
        <v>497</v>
      </c>
      <c r="G1797" s="134"/>
    </row>
    <row r="1798" spans="1:7" customFormat="1" ht="12" customHeight="1">
      <c r="A1798" s="132" t="s">
        <v>41</v>
      </c>
      <c r="B1798" s="133" t="s">
        <v>163</v>
      </c>
      <c r="C1798" s="133">
        <v>136</v>
      </c>
      <c r="D1798" s="174">
        <v>275</v>
      </c>
      <c r="E1798" s="133" t="s">
        <v>166</v>
      </c>
      <c r="F1798" s="148" t="s">
        <v>497</v>
      </c>
      <c r="G1798" s="134"/>
    </row>
    <row r="1799" spans="1:7" customFormat="1" ht="12" customHeight="1">
      <c r="A1799" s="132" t="s">
        <v>41</v>
      </c>
      <c r="B1799" s="133" t="s">
        <v>163</v>
      </c>
      <c r="C1799" s="133">
        <v>137</v>
      </c>
      <c r="D1799" s="174">
        <v>255</v>
      </c>
      <c r="E1799" s="133" t="s">
        <v>166</v>
      </c>
      <c r="F1799" s="148" t="s">
        <v>497</v>
      </c>
      <c r="G1799" s="134"/>
    </row>
    <row r="1800" spans="1:7" customFormat="1" ht="12" customHeight="1">
      <c r="A1800" s="132" t="s">
        <v>503</v>
      </c>
      <c r="B1800" s="133" t="s">
        <v>163</v>
      </c>
      <c r="C1800" s="133">
        <v>138</v>
      </c>
      <c r="D1800" s="174">
        <v>250</v>
      </c>
      <c r="E1800" s="133" t="s">
        <v>166</v>
      </c>
      <c r="F1800" s="148" t="s">
        <v>497</v>
      </c>
      <c r="G1800" s="134"/>
    </row>
    <row r="1801" spans="1:7" customFormat="1" ht="12" customHeight="1">
      <c r="A1801" s="132" t="s">
        <v>440</v>
      </c>
      <c r="B1801" s="133" t="s">
        <v>163</v>
      </c>
      <c r="C1801" s="133">
        <v>139</v>
      </c>
      <c r="D1801" s="174">
        <v>650</v>
      </c>
      <c r="E1801" s="133" t="s">
        <v>166</v>
      </c>
      <c r="F1801" s="148" t="s">
        <v>497</v>
      </c>
      <c r="G1801" s="134"/>
    </row>
    <row r="1802" spans="1:7" customFormat="1" ht="12" customHeight="1">
      <c r="A1802" s="132" t="s">
        <v>510</v>
      </c>
      <c r="B1802" s="133" t="s">
        <v>163</v>
      </c>
      <c r="C1802" s="133">
        <v>140</v>
      </c>
      <c r="D1802" s="174">
        <v>300</v>
      </c>
      <c r="E1802" s="133" t="s">
        <v>166</v>
      </c>
      <c r="F1802" s="148" t="s">
        <v>497</v>
      </c>
      <c r="G1802" s="134"/>
    </row>
    <row r="1803" spans="1:7" customFormat="1" ht="12" customHeight="1">
      <c r="A1803" s="132" t="s">
        <v>419</v>
      </c>
      <c r="B1803" s="133" t="s">
        <v>163</v>
      </c>
      <c r="C1803" s="133">
        <v>141</v>
      </c>
      <c r="D1803" s="174">
        <v>318</v>
      </c>
      <c r="E1803" s="133" t="s">
        <v>166</v>
      </c>
      <c r="F1803" s="148" t="s">
        <v>497</v>
      </c>
      <c r="G1803" s="134"/>
    </row>
    <row r="1804" spans="1:7" customFormat="1" ht="12" customHeight="1">
      <c r="A1804" s="132" t="s">
        <v>440</v>
      </c>
      <c r="B1804" s="133" t="s">
        <v>163</v>
      </c>
      <c r="C1804" s="133">
        <v>142</v>
      </c>
      <c r="D1804" s="174">
        <v>239</v>
      </c>
      <c r="E1804" s="133" t="s">
        <v>166</v>
      </c>
      <c r="F1804" s="148" t="s">
        <v>497</v>
      </c>
      <c r="G1804" s="134"/>
    </row>
    <row r="1805" spans="1:7" customFormat="1" ht="12" customHeight="1">
      <c r="A1805" s="132" t="s">
        <v>501</v>
      </c>
      <c r="B1805" s="133" t="s">
        <v>163</v>
      </c>
      <c r="C1805" s="133">
        <v>143</v>
      </c>
      <c r="D1805" s="174">
        <v>300</v>
      </c>
      <c r="E1805" s="133" t="s">
        <v>166</v>
      </c>
      <c r="F1805" s="148" t="s">
        <v>497</v>
      </c>
      <c r="G1805" s="134"/>
    </row>
    <row r="1806" spans="1:7" customFormat="1" ht="12" customHeight="1">
      <c r="A1806" s="132" t="s">
        <v>34</v>
      </c>
      <c r="B1806" s="133" t="s">
        <v>163</v>
      </c>
      <c r="C1806" s="133">
        <v>144</v>
      </c>
      <c r="D1806" s="174">
        <v>325</v>
      </c>
      <c r="E1806" s="133" t="s">
        <v>166</v>
      </c>
      <c r="F1806" s="148" t="s">
        <v>497</v>
      </c>
      <c r="G1806" s="134"/>
    </row>
    <row r="1807" spans="1:7" customFormat="1" ht="12" customHeight="1">
      <c r="A1807" s="132" t="s">
        <v>501</v>
      </c>
      <c r="B1807" s="133" t="s">
        <v>163</v>
      </c>
      <c r="C1807" s="133">
        <v>145</v>
      </c>
      <c r="D1807" s="174">
        <v>259</v>
      </c>
      <c r="E1807" s="133" t="s">
        <v>166</v>
      </c>
      <c r="F1807" s="148" t="s">
        <v>497</v>
      </c>
      <c r="G1807" s="134"/>
    </row>
    <row r="1808" spans="1:7" customFormat="1" ht="12" customHeight="1">
      <c r="A1808" s="132" t="s">
        <v>501</v>
      </c>
      <c r="B1808" s="133" t="s">
        <v>163</v>
      </c>
      <c r="C1808" s="133">
        <v>146</v>
      </c>
      <c r="D1808" s="174">
        <v>677</v>
      </c>
      <c r="E1808" s="133" t="s">
        <v>166</v>
      </c>
      <c r="F1808" s="148" t="s">
        <v>497</v>
      </c>
      <c r="G1808" s="134"/>
    </row>
    <row r="1809" spans="1:7" customFormat="1" ht="12" customHeight="1">
      <c r="A1809" s="132" t="s">
        <v>523</v>
      </c>
      <c r="B1809" s="133" t="s">
        <v>163</v>
      </c>
      <c r="C1809" s="133">
        <v>147</v>
      </c>
      <c r="D1809" s="174">
        <v>351</v>
      </c>
      <c r="E1809" s="133" t="s">
        <v>166</v>
      </c>
      <c r="F1809" s="148" t="s">
        <v>497</v>
      </c>
      <c r="G1809" s="134"/>
    </row>
    <row r="1810" spans="1:7" customFormat="1" ht="12" customHeight="1">
      <c r="A1810" s="132" t="s">
        <v>50</v>
      </c>
      <c r="B1810" s="133" t="s">
        <v>163</v>
      </c>
      <c r="C1810" s="133">
        <v>148</v>
      </c>
      <c r="D1810" s="174">
        <v>485</v>
      </c>
      <c r="E1810" s="133" t="s">
        <v>166</v>
      </c>
      <c r="F1810" s="148" t="s">
        <v>497</v>
      </c>
      <c r="G1810" s="134"/>
    </row>
    <row r="1811" spans="1:7" customFormat="1" ht="12" customHeight="1">
      <c r="A1811" s="132" t="s">
        <v>510</v>
      </c>
      <c r="B1811" s="133" t="s">
        <v>163</v>
      </c>
      <c r="C1811" s="133">
        <v>149</v>
      </c>
      <c r="D1811" s="174">
        <v>1265</v>
      </c>
      <c r="E1811" s="133" t="s">
        <v>166</v>
      </c>
      <c r="F1811" s="148" t="s">
        <v>497</v>
      </c>
      <c r="G1811" s="134"/>
    </row>
    <row r="1812" spans="1:7" customFormat="1" ht="12" customHeight="1">
      <c r="A1812" s="135" t="s">
        <v>443</v>
      </c>
      <c r="B1812" s="133" t="s">
        <v>163</v>
      </c>
      <c r="C1812" s="133">
        <v>150</v>
      </c>
      <c r="D1812" s="174">
        <v>203</v>
      </c>
      <c r="E1812" s="133" t="s">
        <v>166</v>
      </c>
      <c r="F1812" s="148" t="s">
        <v>497</v>
      </c>
      <c r="G1812" s="134"/>
    </row>
    <row r="1813" spans="1:7" customFormat="1" ht="12" customHeight="1">
      <c r="A1813" s="132" t="s">
        <v>491</v>
      </c>
      <c r="B1813" s="133" t="s">
        <v>163</v>
      </c>
      <c r="C1813" s="133">
        <v>151</v>
      </c>
      <c r="D1813" s="174">
        <v>277</v>
      </c>
      <c r="E1813" s="133" t="s">
        <v>166</v>
      </c>
      <c r="F1813" s="148" t="s">
        <v>497</v>
      </c>
      <c r="G1813" s="134"/>
    </row>
    <row r="1814" spans="1:7" customFormat="1" ht="12" customHeight="1">
      <c r="A1814" s="107" t="s">
        <v>540</v>
      </c>
      <c r="B1814" s="133" t="s">
        <v>163</v>
      </c>
      <c r="C1814" s="133">
        <v>152</v>
      </c>
      <c r="D1814" s="174">
        <v>255</v>
      </c>
      <c r="E1814" s="133" t="s">
        <v>166</v>
      </c>
      <c r="F1814" s="148" t="s">
        <v>497</v>
      </c>
      <c r="G1814" s="134"/>
    </row>
    <row r="1815" spans="1:7" customFormat="1" ht="12" customHeight="1">
      <c r="A1815" s="132" t="s">
        <v>419</v>
      </c>
      <c r="B1815" s="133" t="s">
        <v>163</v>
      </c>
      <c r="C1815" s="133">
        <v>153</v>
      </c>
      <c r="D1815" s="174">
        <v>305</v>
      </c>
      <c r="E1815" s="133" t="s">
        <v>166</v>
      </c>
      <c r="F1815" s="148" t="s">
        <v>497</v>
      </c>
      <c r="G1815" s="134"/>
    </row>
    <row r="1816" spans="1:7" customFormat="1" ht="12" customHeight="1">
      <c r="A1816" s="135" t="s">
        <v>490</v>
      </c>
      <c r="B1816" s="133" t="s">
        <v>163</v>
      </c>
      <c r="C1816" s="133">
        <v>154</v>
      </c>
      <c r="D1816" s="174">
        <v>715</v>
      </c>
      <c r="E1816" s="133" t="s">
        <v>166</v>
      </c>
      <c r="F1816" s="148" t="s">
        <v>497</v>
      </c>
      <c r="G1816" s="134"/>
    </row>
    <row r="1817" spans="1:7" customFormat="1" ht="12" customHeight="1">
      <c r="A1817" s="132" t="s">
        <v>440</v>
      </c>
      <c r="B1817" s="133" t="s">
        <v>163</v>
      </c>
      <c r="C1817" s="133">
        <v>155</v>
      </c>
      <c r="D1817" s="174">
        <v>1228</v>
      </c>
      <c r="E1817" s="133" t="s">
        <v>166</v>
      </c>
      <c r="F1817" s="148" t="s">
        <v>497</v>
      </c>
      <c r="G1817" s="134"/>
    </row>
    <row r="1818" spans="1:7" customFormat="1" ht="12" customHeight="1">
      <c r="A1818" s="132" t="s">
        <v>55</v>
      </c>
      <c r="B1818" s="133" t="s">
        <v>163</v>
      </c>
      <c r="C1818" s="133">
        <v>156</v>
      </c>
      <c r="D1818" s="174">
        <v>252</v>
      </c>
      <c r="E1818" s="133" t="s">
        <v>166</v>
      </c>
      <c r="F1818" s="148" t="s">
        <v>497</v>
      </c>
      <c r="G1818" s="134"/>
    </row>
    <row r="1819" spans="1:7" customFormat="1" ht="12" customHeight="1">
      <c r="A1819" s="135" t="s">
        <v>476</v>
      </c>
      <c r="B1819" s="133" t="s">
        <v>163</v>
      </c>
      <c r="C1819" s="133">
        <v>157</v>
      </c>
      <c r="D1819" s="174">
        <v>179</v>
      </c>
      <c r="E1819" s="133" t="s">
        <v>166</v>
      </c>
      <c r="F1819" s="148" t="s">
        <v>497</v>
      </c>
      <c r="G1819" s="134"/>
    </row>
    <row r="1820" spans="1:7" customFormat="1" ht="12" customHeight="1">
      <c r="A1820" s="132" t="s">
        <v>505</v>
      </c>
      <c r="B1820" s="133" t="s">
        <v>163</v>
      </c>
      <c r="C1820" s="133">
        <v>158</v>
      </c>
      <c r="D1820" s="174">
        <v>340</v>
      </c>
      <c r="E1820" s="133" t="s">
        <v>166</v>
      </c>
      <c r="F1820" s="148" t="s">
        <v>497</v>
      </c>
      <c r="G1820" s="134"/>
    </row>
    <row r="1821" spans="1:7" customFormat="1" ht="12" customHeight="1">
      <c r="A1821" s="132" t="s">
        <v>416</v>
      </c>
      <c r="B1821" s="133" t="s">
        <v>163</v>
      </c>
      <c r="C1821" s="133">
        <v>159</v>
      </c>
      <c r="D1821" s="174">
        <v>418</v>
      </c>
      <c r="E1821" s="133" t="s">
        <v>166</v>
      </c>
      <c r="F1821" s="148" t="s">
        <v>497</v>
      </c>
      <c r="G1821" s="134"/>
    </row>
    <row r="1822" spans="1:7" customFormat="1" ht="12" customHeight="1">
      <c r="A1822" s="132" t="s">
        <v>55</v>
      </c>
      <c r="B1822" s="133" t="s">
        <v>163</v>
      </c>
      <c r="C1822" s="133">
        <v>160</v>
      </c>
      <c r="D1822" s="174">
        <v>418</v>
      </c>
      <c r="E1822" s="133" t="s">
        <v>166</v>
      </c>
      <c r="F1822" s="148" t="s">
        <v>497</v>
      </c>
      <c r="G1822" s="134"/>
    </row>
    <row r="1823" spans="1:7" customFormat="1" ht="12" customHeight="1">
      <c r="A1823" s="132" t="s">
        <v>503</v>
      </c>
      <c r="B1823" s="133" t="s">
        <v>163</v>
      </c>
      <c r="C1823" s="133">
        <v>161</v>
      </c>
      <c r="D1823" s="174">
        <v>419</v>
      </c>
      <c r="E1823" s="133" t="s">
        <v>166</v>
      </c>
      <c r="F1823" s="148" t="s">
        <v>497</v>
      </c>
      <c r="G1823" s="134"/>
    </row>
    <row r="1824" spans="1:7" customFormat="1" ht="12" customHeight="1">
      <c r="A1824" s="132" t="s">
        <v>436</v>
      </c>
      <c r="B1824" s="133" t="s">
        <v>163</v>
      </c>
      <c r="C1824" s="133">
        <v>162</v>
      </c>
      <c r="D1824" s="174">
        <v>408</v>
      </c>
      <c r="E1824" s="133" t="s">
        <v>166</v>
      </c>
      <c r="F1824" s="148" t="s">
        <v>497</v>
      </c>
      <c r="G1824" s="134"/>
    </row>
    <row r="1825" spans="1:7" customFormat="1" ht="12" customHeight="1">
      <c r="A1825" s="132" t="s">
        <v>414</v>
      </c>
      <c r="B1825" s="133" t="s">
        <v>163</v>
      </c>
      <c r="C1825" s="133">
        <v>163</v>
      </c>
      <c r="D1825" s="174">
        <v>535</v>
      </c>
      <c r="E1825" s="133" t="s">
        <v>166</v>
      </c>
      <c r="F1825" s="148" t="s">
        <v>497</v>
      </c>
      <c r="G1825" s="134"/>
    </row>
    <row r="1826" spans="1:7" customFormat="1" ht="12" customHeight="1">
      <c r="A1826" s="132" t="s">
        <v>460</v>
      </c>
      <c r="B1826" s="133" t="s">
        <v>163</v>
      </c>
      <c r="C1826" s="133">
        <v>164</v>
      </c>
      <c r="D1826" s="174">
        <v>227</v>
      </c>
      <c r="E1826" s="133" t="s">
        <v>166</v>
      </c>
      <c r="F1826" s="148" t="s">
        <v>497</v>
      </c>
      <c r="G1826" s="134"/>
    </row>
    <row r="1827" spans="1:7" customFormat="1" ht="12" customHeight="1">
      <c r="A1827" s="132" t="s">
        <v>458</v>
      </c>
      <c r="B1827" s="133" t="s">
        <v>163</v>
      </c>
      <c r="C1827" s="133">
        <v>165</v>
      </c>
      <c r="D1827" s="174">
        <v>1557</v>
      </c>
      <c r="E1827" s="133" t="s">
        <v>166</v>
      </c>
      <c r="F1827" s="148" t="s">
        <v>497</v>
      </c>
      <c r="G1827" s="134"/>
    </row>
    <row r="1828" spans="1:7" customFormat="1" ht="12" customHeight="1">
      <c r="A1828" s="132" t="s">
        <v>458</v>
      </c>
      <c r="B1828" s="133" t="s">
        <v>163</v>
      </c>
      <c r="C1828" s="133">
        <v>166</v>
      </c>
      <c r="D1828" s="174">
        <v>500</v>
      </c>
      <c r="E1828" s="133" t="s">
        <v>166</v>
      </c>
      <c r="F1828" s="148" t="s">
        <v>497</v>
      </c>
      <c r="G1828" s="134"/>
    </row>
    <row r="1829" spans="1:7" customFormat="1" ht="12" customHeight="1">
      <c r="A1829" s="132" t="s">
        <v>416</v>
      </c>
      <c r="B1829" s="133" t="s">
        <v>163</v>
      </c>
      <c r="C1829" s="133">
        <v>167</v>
      </c>
      <c r="D1829" s="174">
        <v>349</v>
      </c>
      <c r="E1829" s="133" t="s">
        <v>166</v>
      </c>
      <c r="F1829" s="148" t="s">
        <v>497</v>
      </c>
      <c r="G1829" s="134"/>
    </row>
    <row r="1830" spans="1:7" customFormat="1" ht="12" customHeight="1">
      <c r="A1830" s="132" t="s">
        <v>30</v>
      </c>
      <c r="B1830" s="133" t="s">
        <v>163</v>
      </c>
      <c r="C1830" s="133">
        <v>168</v>
      </c>
      <c r="D1830" s="174">
        <v>1495</v>
      </c>
      <c r="E1830" s="133" t="s">
        <v>166</v>
      </c>
      <c r="F1830" s="148" t="s">
        <v>497</v>
      </c>
      <c r="G1830" s="134"/>
    </row>
    <row r="1831" spans="1:7" customFormat="1" ht="12" customHeight="1">
      <c r="A1831" s="132" t="s">
        <v>30</v>
      </c>
      <c r="B1831" s="133" t="s">
        <v>163</v>
      </c>
      <c r="C1831" s="133">
        <v>169</v>
      </c>
      <c r="D1831" s="174">
        <v>751</v>
      </c>
      <c r="E1831" s="133" t="s">
        <v>166</v>
      </c>
      <c r="F1831" s="148" t="s">
        <v>497</v>
      </c>
      <c r="G1831" s="134"/>
    </row>
    <row r="1832" spans="1:7" customFormat="1" ht="12" customHeight="1">
      <c r="A1832" s="132" t="s">
        <v>414</v>
      </c>
      <c r="B1832" s="133" t="s">
        <v>163</v>
      </c>
      <c r="C1832" s="133">
        <v>170</v>
      </c>
      <c r="D1832" s="174">
        <v>490</v>
      </c>
      <c r="E1832" s="133" t="s">
        <v>166</v>
      </c>
      <c r="F1832" s="148" t="s">
        <v>497</v>
      </c>
      <c r="G1832" s="134"/>
    </row>
    <row r="1833" spans="1:7" customFormat="1" ht="12" customHeight="1">
      <c r="A1833" s="132" t="s">
        <v>41</v>
      </c>
      <c r="B1833" s="133" t="s">
        <v>163</v>
      </c>
      <c r="C1833" s="133">
        <v>171</v>
      </c>
      <c r="D1833" s="174">
        <v>326</v>
      </c>
      <c r="E1833" s="133" t="s">
        <v>166</v>
      </c>
      <c r="F1833" s="148" t="s">
        <v>497</v>
      </c>
      <c r="G1833" s="134"/>
    </row>
    <row r="1834" spans="1:7" customFormat="1" ht="12" customHeight="1">
      <c r="A1834" s="132" t="s">
        <v>441</v>
      </c>
      <c r="B1834" s="133" t="s">
        <v>163</v>
      </c>
      <c r="C1834" s="133">
        <v>172</v>
      </c>
      <c r="D1834" s="174">
        <v>147</v>
      </c>
      <c r="E1834" s="133" t="s">
        <v>166</v>
      </c>
      <c r="F1834" s="148" t="s">
        <v>497</v>
      </c>
      <c r="G1834" s="134"/>
    </row>
    <row r="1835" spans="1:7" customFormat="1" ht="12" customHeight="1">
      <c r="A1835" s="132" t="s">
        <v>41</v>
      </c>
      <c r="B1835" s="133" t="s">
        <v>163</v>
      </c>
      <c r="C1835" s="133">
        <v>173</v>
      </c>
      <c r="D1835" s="174">
        <v>252</v>
      </c>
      <c r="E1835" s="133" t="s">
        <v>166</v>
      </c>
      <c r="F1835" s="148" t="s">
        <v>497</v>
      </c>
      <c r="G1835" s="134"/>
    </row>
    <row r="1836" spans="1:7" customFormat="1" ht="12" customHeight="1">
      <c r="A1836" s="132" t="s">
        <v>511</v>
      </c>
      <c r="B1836" s="133" t="s">
        <v>163</v>
      </c>
      <c r="C1836" s="133">
        <v>174</v>
      </c>
      <c r="D1836" s="174">
        <v>790</v>
      </c>
      <c r="E1836" s="133" t="s">
        <v>166</v>
      </c>
      <c r="F1836" s="148" t="s">
        <v>497</v>
      </c>
      <c r="G1836" s="134"/>
    </row>
    <row r="1837" spans="1:7" customFormat="1" ht="12" customHeight="1">
      <c r="A1837" s="132" t="s">
        <v>414</v>
      </c>
      <c r="B1837" s="133" t="s">
        <v>163</v>
      </c>
      <c r="C1837" s="133">
        <v>175</v>
      </c>
      <c r="D1837" s="174">
        <v>306</v>
      </c>
      <c r="E1837" s="133" t="s">
        <v>166</v>
      </c>
      <c r="F1837" s="148" t="s">
        <v>497</v>
      </c>
      <c r="G1837" s="134"/>
    </row>
    <row r="1838" spans="1:7" customFormat="1" ht="12" customHeight="1">
      <c r="A1838" s="132" t="s">
        <v>18</v>
      </c>
      <c r="B1838" s="133" t="s">
        <v>163</v>
      </c>
      <c r="C1838" s="133">
        <v>176</v>
      </c>
      <c r="D1838" s="174">
        <v>210</v>
      </c>
      <c r="E1838" s="133" t="s">
        <v>166</v>
      </c>
      <c r="F1838" s="148" t="s">
        <v>497</v>
      </c>
      <c r="G1838" s="134"/>
    </row>
    <row r="1839" spans="1:7" customFormat="1" ht="12" customHeight="1">
      <c r="A1839" s="132" t="s">
        <v>37</v>
      </c>
      <c r="B1839" s="133" t="s">
        <v>163</v>
      </c>
      <c r="C1839" s="133">
        <v>177</v>
      </c>
      <c r="D1839" s="174">
        <v>491</v>
      </c>
      <c r="E1839" s="133" t="s">
        <v>166</v>
      </c>
      <c r="F1839" s="148" t="s">
        <v>497</v>
      </c>
      <c r="G1839" s="134"/>
    </row>
    <row r="1840" spans="1:7" customFormat="1" ht="12" customHeight="1">
      <c r="A1840" s="135" t="s">
        <v>433</v>
      </c>
      <c r="B1840" s="133" t="s">
        <v>163</v>
      </c>
      <c r="C1840" s="133">
        <v>178</v>
      </c>
      <c r="D1840" s="174">
        <v>286</v>
      </c>
      <c r="E1840" s="133" t="s">
        <v>166</v>
      </c>
      <c r="F1840" s="148" t="s">
        <v>497</v>
      </c>
      <c r="G1840" s="134"/>
    </row>
    <row r="1841" spans="1:7" customFormat="1" ht="12" customHeight="1">
      <c r="A1841" s="132" t="s">
        <v>441</v>
      </c>
      <c r="B1841" s="133" t="s">
        <v>163</v>
      </c>
      <c r="C1841" s="133">
        <v>179</v>
      </c>
      <c r="D1841" s="174">
        <v>545</v>
      </c>
      <c r="E1841" s="133" t="s">
        <v>166</v>
      </c>
      <c r="F1841" s="148" t="s">
        <v>497</v>
      </c>
      <c r="G1841" s="134"/>
    </row>
    <row r="1842" spans="1:7" customFormat="1" ht="12" customHeight="1">
      <c r="A1842" s="132" t="s">
        <v>519</v>
      </c>
      <c r="B1842" s="133" t="s">
        <v>163</v>
      </c>
      <c r="C1842" s="133">
        <v>180</v>
      </c>
      <c r="D1842" s="174">
        <v>175</v>
      </c>
      <c r="E1842" s="133" t="s">
        <v>166</v>
      </c>
      <c r="F1842" s="148" t="s">
        <v>497</v>
      </c>
      <c r="G1842" s="134"/>
    </row>
    <row r="1843" spans="1:7" customFormat="1" ht="12" customHeight="1">
      <c r="A1843" s="132" t="s">
        <v>441</v>
      </c>
      <c r="B1843" s="133" t="s">
        <v>163</v>
      </c>
      <c r="C1843" s="133">
        <v>181</v>
      </c>
      <c r="D1843" s="174">
        <v>201</v>
      </c>
      <c r="E1843" s="133" t="s">
        <v>166</v>
      </c>
      <c r="F1843" s="148" t="s">
        <v>497</v>
      </c>
      <c r="G1843" s="134"/>
    </row>
    <row r="1844" spans="1:7" customFormat="1" ht="12" customHeight="1">
      <c r="A1844" s="132" t="s">
        <v>414</v>
      </c>
      <c r="B1844" s="133" t="s">
        <v>163</v>
      </c>
      <c r="C1844" s="133">
        <v>182</v>
      </c>
      <c r="D1844" s="174">
        <v>391</v>
      </c>
      <c r="E1844" s="133" t="s">
        <v>166</v>
      </c>
      <c r="F1844" s="148" t="s">
        <v>497</v>
      </c>
      <c r="G1844" s="134"/>
    </row>
    <row r="1845" spans="1:7" customFormat="1" ht="12" customHeight="1">
      <c r="A1845" s="132" t="s">
        <v>53</v>
      </c>
      <c r="B1845" s="133" t="s">
        <v>163</v>
      </c>
      <c r="C1845" s="133">
        <v>183</v>
      </c>
      <c r="D1845" s="174">
        <v>100</v>
      </c>
      <c r="E1845" s="133" t="s">
        <v>166</v>
      </c>
      <c r="F1845" s="148" t="s">
        <v>497</v>
      </c>
      <c r="G1845" s="134"/>
    </row>
    <row r="1846" spans="1:7" customFormat="1" ht="12" customHeight="1">
      <c r="A1846" s="132" t="s">
        <v>41</v>
      </c>
      <c r="B1846" s="133" t="s">
        <v>163</v>
      </c>
      <c r="C1846" s="133">
        <v>184</v>
      </c>
      <c r="D1846" s="174">
        <v>100</v>
      </c>
      <c r="E1846" s="133" t="s">
        <v>166</v>
      </c>
      <c r="F1846" s="148" t="s">
        <v>497</v>
      </c>
      <c r="G1846" s="134"/>
    </row>
    <row r="1847" spans="1:7" customFormat="1" ht="12" customHeight="1">
      <c r="A1847" s="132" t="s">
        <v>41</v>
      </c>
      <c r="B1847" s="133" t="s">
        <v>163</v>
      </c>
      <c r="C1847" s="133">
        <v>185</v>
      </c>
      <c r="D1847" s="174">
        <v>368</v>
      </c>
      <c r="E1847" s="133" t="s">
        <v>166</v>
      </c>
      <c r="F1847" s="148" t="s">
        <v>497</v>
      </c>
      <c r="G1847" s="134"/>
    </row>
    <row r="1848" spans="1:7" customFormat="1" ht="12" customHeight="1">
      <c r="A1848" s="135" t="s">
        <v>433</v>
      </c>
      <c r="B1848" s="133" t="s">
        <v>163</v>
      </c>
      <c r="C1848" s="133">
        <v>186</v>
      </c>
      <c r="D1848" s="174">
        <v>406</v>
      </c>
      <c r="E1848" s="133" t="s">
        <v>166</v>
      </c>
      <c r="F1848" s="148" t="s">
        <v>497</v>
      </c>
      <c r="G1848" s="134"/>
    </row>
    <row r="1849" spans="1:7" customFormat="1" ht="12" customHeight="1">
      <c r="A1849" s="132" t="s">
        <v>520</v>
      </c>
      <c r="B1849" s="133" t="s">
        <v>163</v>
      </c>
      <c r="C1849" s="133">
        <v>187</v>
      </c>
      <c r="D1849" s="174">
        <v>192</v>
      </c>
      <c r="E1849" s="133" t="s">
        <v>166</v>
      </c>
      <c r="F1849" s="148" t="s">
        <v>497</v>
      </c>
      <c r="G1849" s="134"/>
    </row>
    <row r="1850" spans="1:7" customFormat="1" ht="12" customHeight="1">
      <c r="A1850" s="132" t="s">
        <v>30</v>
      </c>
      <c r="B1850" s="133" t="s">
        <v>163</v>
      </c>
      <c r="C1850" s="133">
        <v>188</v>
      </c>
      <c r="D1850" s="174">
        <v>193</v>
      </c>
      <c r="E1850" s="133" t="s">
        <v>166</v>
      </c>
      <c r="F1850" s="148" t="s">
        <v>497</v>
      </c>
      <c r="G1850" s="134"/>
    </row>
    <row r="1851" spans="1:7" customFormat="1" ht="12" customHeight="1">
      <c r="A1851" s="132" t="s">
        <v>45</v>
      </c>
      <c r="B1851" s="133" t="s">
        <v>163</v>
      </c>
      <c r="C1851" s="133">
        <v>189</v>
      </c>
      <c r="D1851" s="174">
        <v>505</v>
      </c>
      <c r="E1851" s="133" t="s">
        <v>166</v>
      </c>
      <c r="F1851" s="148" t="s">
        <v>497</v>
      </c>
      <c r="G1851" s="134"/>
    </row>
    <row r="1852" spans="1:7" customFormat="1" ht="12" customHeight="1">
      <c r="A1852" s="132" t="s">
        <v>41</v>
      </c>
      <c r="B1852" s="133" t="s">
        <v>163</v>
      </c>
      <c r="C1852" s="133">
        <v>190</v>
      </c>
      <c r="D1852" s="174">
        <v>352</v>
      </c>
      <c r="E1852" s="133" t="s">
        <v>166</v>
      </c>
      <c r="F1852" s="148" t="s">
        <v>497</v>
      </c>
      <c r="G1852" s="134"/>
    </row>
    <row r="1853" spans="1:7" customFormat="1" ht="12" customHeight="1">
      <c r="A1853" s="132" t="s">
        <v>41</v>
      </c>
      <c r="B1853" s="133" t="s">
        <v>163</v>
      </c>
      <c r="C1853" s="133">
        <v>191</v>
      </c>
      <c r="D1853" s="174">
        <v>190</v>
      </c>
      <c r="E1853" s="133" t="s">
        <v>166</v>
      </c>
      <c r="F1853" s="148" t="s">
        <v>497</v>
      </c>
      <c r="G1853" s="134"/>
    </row>
    <row r="1854" spans="1:7" customFormat="1" ht="12" customHeight="1">
      <c r="A1854" s="135" t="s">
        <v>526</v>
      </c>
      <c r="B1854" s="133" t="s">
        <v>163</v>
      </c>
      <c r="C1854" s="133">
        <v>192</v>
      </c>
      <c r="D1854" s="174">
        <v>414</v>
      </c>
      <c r="E1854" s="133" t="s">
        <v>166</v>
      </c>
      <c r="F1854" s="148" t="s">
        <v>497</v>
      </c>
      <c r="G1854" s="134"/>
    </row>
    <row r="1855" spans="1:7" customFormat="1" ht="12" customHeight="1">
      <c r="A1855" s="135" t="s">
        <v>526</v>
      </c>
      <c r="B1855" s="133" t="s">
        <v>163</v>
      </c>
      <c r="C1855" s="133">
        <v>193</v>
      </c>
      <c r="D1855" s="174">
        <v>392</v>
      </c>
      <c r="E1855" s="133" t="s">
        <v>166</v>
      </c>
      <c r="F1855" s="148" t="s">
        <v>497</v>
      </c>
      <c r="G1855" s="134"/>
    </row>
    <row r="1856" spans="1:7" customFormat="1" ht="12" customHeight="1">
      <c r="A1856" s="132" t="s">
        <v>414</v>
      </c>
      <c r="B1856" s="133" t="s">
        <v>163</v>
      </c>
      <c r="C1856" s="133">
        <v>194</v>
      </c>
      <c r="D1856" s="174">
        <v>274</v>
      </c>
      <c r="E1856" s="133" t="s">
        <v>166</v>
      </c>
      <c r="F1856" s="148" t="s">
        <v>497</v>
      </c>
      <c r="G1856" s="134"/>
    </row>
    <row r="1857" spans="1:7" customFormat="1" ht="12" customHeight="1">
      <c r="A1857" s="135" t="s">
        <v>406</v>
      </c>
      <c r="B1857" s="133" t="s">
        <v>163</v>
      </c>
      <c r="C1857" s="133">
        <v>195</v>
      </c>
      <c r="D1857" s="174">
        <v>408</v>
      </c>
      <c r="E1857" s="133" t="s">
        <v>166</v>
      </c>
      <c r="F1857" s="148" t="s">
        <v>497</v>
      </c>
      <c r="G1857" s="134"/>
    </row>
    <row r="1858" spans="1:7" customFormat="1" ht="12" customHeight="1">
      <c r="A1858" s="132" t="s">
        <v>73</v>
      </c>
      <c r="B1858" s="133" t="s">
        <v>163</v>
      </c>
      <c r="C1858" s="133">
        <v>196</v>
      </c>
      <c r="D1858" s="174">
        <v>334</v>
      </c>
      <c r="E1858" s="133" t="s">
        <v>166</v>
      </c>
      <c r="F1858" s="148" t="s">
        <v>497</v>
      </c>
      <c r="G1858" s="134"/>
    </row>
    <row r="1859" spans="1:7" customFormat="1" ht="12" customHeight="1">
      <c r="A1859" s="132" t="s">
        <v>404</v>
      </c>
      <c r="B1859" s="133" t="s">
        <v>163</v>
      </c>
      <c r="C1859" s="133">
        <v>197</v>
      </c>
      <c r="D1859" s="174">
        <v>359</v>
      </c>
      <c r="E1859" s="133" t="s">
        <v>166</v>
      </c>
      <c r="F1859" s="148" t="s">
        <v>497</v>
      </c>
      <c r="G1859" s="134"/>
    </row>
    <row r="1860" spans="1:7" customFormat="1" ht="12" customHeight="1">
      <c r="A1860" s="132" t="s">
        <v>441</v>
      </c>
      <c r="B1860" s="133" t="s">
        <v>163</v>
      </c>
      <c r="C1860" s="133">
        <v>198</v>
      </c>
      <c r="D1860" s="174">
        <v>116</v>
      </c>
      <c r="E1860" s="133" t="s">
        <v>166</v>
      </c>
      <c r="F1860" s="148" t="s">
        <v>497</v>
      </c>
      <c r="G1860" s="134"/>
    </row>
    <row r="1861" spans="1:7" customFormat="1" ht="12" customHeight="1">
      <c r="A1861" s="132" t="s">
        <v>420</v>
      </c>
      <c r="B1861" s="133" t="s">
        <v>163</v>
      </c>
      <c r="C1861" s="133">
        <v>199</v>
      </c>
      <c r="D1861" s="174">
        <v>140</v>
      </c>
      <c r="E1861" s="133" t="s">
        <v>166</v>
      </c>
      <c r="F1861" s="148" t="s">
        <v>497</v>
      </c>
      <c r="G1861" s="134"/>
    </row>
    <row r="1862" spans="1:7" customFormat="1" ht="12" customHeight="1">
      <c r="A1862" s="132" t="s">
        <v>503</v>
      </c>
      <c r="B1862" s="133" t="s">
        <v>163</v>
      </c>
      <c r="C1862" s="133">
        <v>200</v>
      </c>
      <c r="D1862" s="174">
        <v>234</v>
      </c>
      <c r="E1862" s="133" t="s">
        <v>166</v>
      </c>
      <c r="F1862" s="148" t="s">
        <v>497</v>
      </c>
      <c r="G1862" s="134"/>
    </row>
    <row r="1863" spans="1:7" customFormat="1" ht="12" customHeight="1">
      <c r="A1863" s="132" t="s">
        <v>414</v>
      </c>
      <c r="B1863" s="133" t="s">
        <v>163</v>
      </c>
      <c r="C1863" s="133">
        <v>201</v>
      </c>
      <c r="D1863" s="174">
        <v>171</v>
      </c>
      <c r="E1863" s="133" t="s">
        <v>166</v>
      </c>
      <c r="F1863" s="148" t="s">
        <v>497</v>
      </c>
      <c r="G1863" s="134"/>
    </row>
    <row r="1864" spans="1:7" customFormat="1" ht="12" customHeight="1">
      <c r="A1864" s="132" t="s">
        <v>51</v>
      </c>
      <c r="B1864" s="133" t="s">
        <v>163</v>
      </c>
      <c r="C1864" s="133">
        <v>202</v>
      </c>
      <c r="D1864" s="174">
        <v>970</v>
      </c>
      <c r="E1864" s="133" t="s">
        <v>166</v>
      </c>
      <c r="F1864" s="148" t="s">
        <v>497</v>
      </c>
      <c r="G1864" s="134"/>
    </row>
    <row r="1865" spans="1:7" customFormat="1" ht="12" customHeight="1">
      <c r="A1865" s="135" t="s">
        <v>406</v>
      </c>
      <c r="B1865" s="133" t="s">
        <v>163</v>
      </c>
      <c r="C1865" s="133">
        <v>203</v>
      </c>
      <c r="D1865" s="174">
        <v>407</v>
      </c>
      <c r="E1865" s="133" t="s">
        <v>166</v>
      </c>
      <c r="F1865" s="148" t="s">
        <v>497</v>
      </c>
      <c r="G1865" s="134"/>
    </row>
    <row r="1866" spans="1:7" customFormat="1" ht="12" customHeight="1">
      <c r="A1866" s="135" t="s">
        <v>433</v>
      </c>
      <c r="B1866" s="133" t="s">
        <v>163</v>
      </c>
      <c r="C1866" s="133">
        <v>204</v>
      </c>
      <c r="D1866" s="174">
        <v>82</v>
      </c>
      <c r="E1866" s="133" t="s">
        <v>166</v>
      </c>
      <c r="F1866" s="148" t="s">
        <v>497</v>
      </c>
      <c r="G1866" s="134"/>
    </row>
    <row r="1867" spans="1:7" customFormat="1" ht="12" customHeight="1">
      <c r="A1867" s="132" t="s">
        <v>404</v>
      </c>
      <c r="B1867" s="133" t="s">
        <v>163</v>
      </c>
      <c r="C1867" s="133">
        <v>205</v>
      </c>
      <c r="D1867" s="174">
        <v>280</v>
      </c>
      <c r="E1867" s="133" t="s">
        <v>166</v>
      </c>
      <c r="F1867" s="148" t="s">
        <v>497</v>
      </c>
      <c r="G1867" s="134"/>
    </row>
    <row r="1868" spans="1:7" customFormat="1" ht="12" customHeight="1">
      <c r="A1868" s="132" t="s">
        <v>426</v>
      </c>
      <c r="B1868" s="133" t="s">
        <v>163</v>
      </c>
      <c r="C1868" s="133">
        <v>206</v>
      </c>
      <c r="D1868" s="174">
        <v>1645</v>
      </c>
      <c r="E1868" s="133" t="s">
        <v>166</v>
      </c>
      <c r="F1868" s="148" t="s">
        <v>497</v>
      </c>
      <c r="G1868" s="134"/>
    </row>
    <row r="1869" spans="1:7" customFormat="1" ht="12" customHeight="1">
      <c r="A1869" s="132" t="s">
        <v>457</v>
      </c>
      <c r="B1869" s="133" t="s">
        <v>163</v>
      </c>
      <c r="C1869" s="133">
        <v>207</v>
      </c>
      <c r="D1869" s="174">
        <v>1736</v>
      </c>
      <c r="E1869" s="133" t="s">
        <v>167</v>
      </c>
      <c r="F1869" s="148" t="s">
        <v>497</v>
      </c>
      <c r="G1869" s="134"/>
    </row>
    <row r="1870" spans="1:7" customFormat="1" ht="12" customHeight="1">
      <c r="A1870" s="132" t="s">
        <v>53</v>
      </c>
      <c r="B1870" s="133" t="s">
        <v>163</v>
      </c>
      <c r="C1870" s="133">
        <v>208</v>
      </c>
      <c r="D1870" s="174">
        <v>402</v>
      </c>
      <c r="E1870" s="133" t="s">
        <v>167</v>
      </c>
      <c r="F1870" s="148" t="s">
        <v>497</v>
      </c>
      <c r="G1870" s="134"/>
    </row>
    <row r="1871" spans="1:7" customFormat="1" ht="12" customHeight="1">
      <c r="A1871" s="132" t="s">
        <v>457</v>
      </c>
      <c r="B1871" s="133" t="s">
        <v>163</v>
      </c>
      <c r="C1871" s="133">
        <v>209</v>
      </c>
      <c r="D1871" s="174">
        <v>332</v>
      </c>
      <c r="E1871" s="133" t="s">
        <v>167</v>
      </c>
      <c r="F1871" s="148" t="s">
        <v>497</v>
      </c>
      <c r="G1871" s="134"/>
    </row>
    <row r="1872" spans="1:7" customFormat="1" ht="12" customHeight="1">
      <c r="A1872" s="132" t="s">
        <v>439</v>
      </c>
      <c r="B1872" s="133" t="s">
        <v>163</v>
      </c>
      <c r="C1872" s="133">
        <v>210</v>
      </c>
      <c r="D1872" s="174">
        <v>338</v>
      </c>
      <c r="E1872" s="133" t="s">
        <v>167</v>
      </c>
      <c r="F1872" s="148" t="s">
        <v>497</v>
      </c>
      <c r="G1872" s="134"/>
    </row>
    <row r="1873" spans="1:7" customFormat="1" ht="12" customHeight="1">
      <c r="A1873" s="132" t="s">
        <v>483</v>
      </c>
      <c r="B1873" s="133" t="s">
        <v>163</v>
      </c>
      <c r="C1873" s="133">
        <v>211</v>
      </c>
      <c r="D1873" s="174">
        <v>770</v>
      </c>
      <c r="E1873" s="133" t="s">
        <v>167</v>
      </c>
      <c r="F1873" s="148" t="s">
        <v>497</v>
      </c>
      <c r="G1873" s="134"/>
    </row>
    <row r="1874" spans="1:7" customFormat="1" ht="12" customHeight="1">
      <c r="A1874" s="132" t="s">
        <v>520</v>
      </c>
      <c r="B1874" s="133" t="s">
        <v>163</v>
      </c>
      <c r="C1874" s="133">
        <v>212</v>
      </c>
      <c r="D1874" s="174">
        <v>363</v>
      </c>
      <c r="E1874" s="133" t="s">
        <v>167</v>
      </c>
      <c r="F1874" s="148" t="s">
        <v>497</v>
      </c>
      <c r="G1874" s="134"/>
    </row>
    <row r="1875" spans="1:7" customFormat="1" ht="12" customHeight="1">
      <c r="A1875" s="132" t="s">
        <v>53</v>
      </c>
      <c r="B1875" s="133" t="s">
        <v>163</v>
      </c>
      <c r="C1875" s="133">
        <v>213</v>
      </c>
      <c r="D1875" s="174">
        <v>544</v>
      </c>
      <c r="E1875" s="133" t="s">
        <v>167</v>
      </c>
      <c r="F1875" s="148" t="s">
        <v>497</v>
      </c>
      <c r="G1875" s="134"/>
    </row>
    <row r="1876" spans="1:7" customFormat="1" ht="12" customHeight="1">
      <c r="A1876" s="132" t="s">
        <v>506</v>
      </c>
      <c r="B1876" s="133" t="s">
        <v>163</v>
      </c>
      <c r="C1876" s="133">
        <v>214</v>
      </c>
      <c r="D1876" s="174">
        <v>1530</v>
      </c>
      <c r="E1876" s="133" t="s">
        <v>167</v>
      </c>
      <c r="F1876" s="148" t="s">
        <v>497</v>
      </c>
      <c r="G1876" s="134"/>
    </row>
    <row r="1877" spans="1:7" customFormat="1" ht="12" customHeight="1">
      <c r="A1877" s="132" t="s">
        <v>506</v>
      </c>
      <c r="B1877" s="133" t="s">
        <v>163</v>
      </c>
      <c r="C1877" s="133">
        <v>215</v>
      </c>
      <c r="D1877" s="174">
        <v>133</v>
      </c>
      <c r="E1877" s="133" t="s">
        <v>167</v>
      </c>
      <c r="F1877" s="148" t="s">
        <v>497</v>
      </c>
      <c r="G1877" s="134"/>
    </row>
    <row r="1878" spans="1:7" customFormat="1" ht="12" customHeight="1">
      <c r="A1878" s="132" t="s">
        <v>34</v>
      </c>
      <c r="B1878" s="133" t="s">
        <v>163</v>
      </c>
      <c r="C1878" s="133">
        <v>216</v>
      </c>
      <c r="D1878" s="174">
        <v>256</v>
      </c>
      <c r="E1878" s="133" t="s">
        <v>167</v>
      </c>
      <c r="F1878" s="148" t="s">
        <v>497</v>
      </c>
      <c r="G1878" s="134"/>
    </row>
    <row r="1879" spans="1:7" customFormat="1" ht="12" customHeight="1">
      <c r="A1879" s="132" t="s">
        <v>41</v>
      </c>
      <c r="B1879" s="133" t="s">
        <v>163</v>
      </c>
      <c r="C1879" s="133">
        <v>217</v>
      </c>
      <c r="D1879" s="174">
        <v>249</v>
      </c>
      <c r="E1879" s="133" t="s">
        <v>167</v>
      </c>
      <c r="F1879" s="148" t="s">
        <v>497</v>
      </c>
      <c r="G1879" s="134"/>
    </row>
    <row r="1880" spans="1:7" customFormat="1" ht="12" customHeight="1">
      <c r="A1880" s="132" t="s">
        <v>523</v>
      </c>
      <c r="B1880" s="133" t="s">
        <v>163</v>
      </c>
      <c r="C1880" s="133">
        <v>218</v>
      </c>
      <c r="D1880" s="174">
        <v>442</v>
      </c>
      <c r="E1880" s="133" t="s">
        <v>167</v>
      </c>
      <c r="F1880" s="148" t="s">
        <v>497</v>
      </c>
      <c r="G1880" s="134"/>
    </row>
    <row r="1881" spans="1:7" customFormat="1" ht="12" customHeight="1">
      <c r="A1881" s="132" t="s">
        <v>439</v>
      </c>
      <c r="B1881" s="133" t="s">
        <v>163</v>
      </c>
      <c r="C1881" s="133">
        <v>219</v>
      </c>
      <c r="D1881" s="174">
        <v>355</v>
      </c>
      <c r="E1881" s="133" t="s">
        <v>167</v>
      </c>
      <c r="F1881" s="148" t="s">
        <v>497</v>
      </c>
      <c r="G1881" s="134"/>
    </row>
    <row r="1882" spans="1:7" customFormat="1" ht="12" customHeight="1">
      <c r="A1882" s="132" t="s">
        <v>34</v>
      </c>
      <c r="B1882" s="133" t="s">
        <v>163</v>
      </c>
      <c r="C1882" s="133">
        <v>220</v>
      </c>
      <c r="D1882" s="174">
        <v>543</v>
      </c>
      <c r="E1882" s="133" t="s">
        <v>167</v>
      </c>
      <c r="F1882" s="148" t="s">
        <v>497</v>
      </c>
      <c r="G1882" s="134"/>
    </row>
    <row r="1883" spans="1:7" customFormat="1" ht="12" customHeight="1">
      <c r="A1883" s="132" t="s">
        <v>441</v>
      </c>
      <c r="B1883" s="133" t="s">
        <v>163</v>
      </c>
      <c r="C1883" s="133">
        <v>221</v>
      </c>
      <c r="D1883" s="174">
        <v>405</v>
      </c>
      <c r="E1883" s="133" t="s">
        <v>167</v>
      </c>
      <c r="F1883" s="148" t="s">
        <v>497</v>
      </c>
      <c r="G1883" s="134"/>
    </row>
    <row r="1884" spans="1:7" customFormat="1" ht="12" customHeight="1">
      <c r="A1884" s="135" t="s">
        <v>433</v>
      </c>
      <c r="B1884" s="133" t="s">
        <v>163</v>
      </c>
      <c r="C1884" s="133">
        <v>222</v>
      </c>
      <c r="D1884" s="174">
        <v>610</v>
      </c>
      <c r="E1884" s="133" t="s">
        <v>167</v>
      </c>
      <c r="F1884" s="148" t="s">
        <v>497</v>
      </c>
      <c r="G1884" s="134"/>
    </row>
    <row r="1885" spans="1:7" customFormat="1" ht="12" customHeight="1">
      <c r="A1885" s="107" t="s">
        <v>540</v>
      </c>
      <c r="B1885" s="133" t="s">
        <v>163</v>
      </c>
      <c r="C1885" s="133">
        <v>223</v>
      </c>
      <c r="D1885" s="174">
        <v>705</v>
      </c>
      <c r="E1885" s="133" t="s">
        <v>167</v>
      </c>
      <c r="F1885" s="148" t="s">
        <v>497</v>
      </c>
      <c r="G1885" s="134"/>
    </row>
    <row r="1886" spans="1:7" customFormat="1" ht="12" customHeight="1">
      <c r="A1886" s="132" t="s">
        <v>53</v>
      </c>
      <c r="B1886" s="133" t="s">
        <v>163</v>
      </c>
      <c r="C1886" s="133">
        <v>224</v>
      </c>
      <c r="D1886" s="174">
        <v>523</v>
      </c>
      <c r="E1886" s="133" t="s">
        <v>167</v>
      </c>
      <c r="F1886" s="148" t="s">
        <v>497</v>
      </c>
      <c r="G1886" s="134"/>
    </row>
    <row r="1887" spans="1:7" customFormat="1" ht="12" customHeight="1">
      <c r="A1887" s="132" t="s">
        <v>440</v>
      </c>
      <c r="B1887" s="133" t="s">
        <v>163</v>
      </c>
      <c r="C1887" s="133">
        <v>225</v>
      </c>
      <c r="D1887" s="174">
        <v>307</v>
      </c>
      <c r="E1887" s="133" t="s">
        <v>167</v>
      </c>
      <c r="F1887" s="148" t="s">
        <v>497</v>
      </c>
      <c r="G1887" s="134"/>
    </row>
    <row r="1888" spans="1:7" customFormat="1" ht="12" customHeight="1">
      <c r="A1888" s="132" t="s">
        <v>34</v>
      </c>
      <c r="B1888" s="133" t="s">
        <v>163</v>
      </c>
      <c r="C1888" s="133">
        <v>226</v>
      </c>
      <c r="D1888" s="174">
        <v>282</v>
      </c>
      <c r="E1888" s="133" t="s">
        <v>167</v>
      </c>
      <c r="F1888" s="148" t="s">
        <v>497</v>
      </c>
      <c r="G1888" s="134"/>
    </row>
    <row r="1889" spans="1:7" customFormat="1" ht="12" customHeight="1">
      <c r="A1889" s="132" t="s">
        <v>439</v>
      </c>
      <c r="B1889" s="133" t="s">
        <v>163</v>
      </c>
      <c r="C1889" s="133">
        <v>227</v>
      </c>
      <c r="D1889" s="174">
        <v>303</v>
      </c>
      <c r="E1889" s="133" t="s">
        <v>167</v>
      </c>
      <c r="F1889" s="148" t="s">
        <v>497</v>
      </c>
      <c r="G1889" s="134"/>
    </row>
    <row r="1890" spans="1:7" customFormat="1" ht="12" customHeight="1">
      <c r="A1890" s="132" t="s">
        <v>509</v>
      </c>
      <c r="B1890" s="133" t="s">
        <v>163</v>
      </c>
      <c r="C1890" s="133">
        <v>228</v>
      </c>
      <c r="D1890" s="174">
        <v>278</v>
      </c>
      <c r="E1890" s="133" t="s">
        <v>167</v>
      </c>
      <c r="F1890" s="148" t="s">
        <v>497</v>
      </c>
      <c r="G1890" s="134"/>
    </row>
    <row r="1891" spans="1:7" customFormat="1" ht="12" customHeight="1">
      <c r="A1891" s="132" t="s">
        <v>41</v>
      </c>
      <c r="B1891" s="133" t="s">
        <v>163</v>
      </c>
      <c r="C1891" s="133">
        <v>229</v>
      </c>
      <c r="D1891" s="174">
        <v>158</v>
      </c>
      <c r="E1891" s="133" t="s">
        <v>167</v>
      </c>
      <c r="F1891" s="148" t="s">
        <v>497</v>
      </c>
      <c r="G1891" s="134"/>
    </row>
    <row r="1892" spans="1:7" customFormat="1" ht="12" customHeight="1">
      <c r="A1892" s="132" t="s">
        <v>41</v>
      </c>
      <c r="B1892" s="133" t="s">
        <v>163</v>
      </c>
      <c r="C1892" s="133">
        <v>230</v>
      </c>
      <c r="D1892" s="174">
        <v>360</v>
      </c>
      <c r="E1892" s="133" t="s">
        <v>167</v>
      </c>
      <c r="F1892" s="148" t="s">
        <v>497</v>
      </c>
      <c r="G1892" s="134"/>
    </row>
    <row r="1893" spans="1:7" customFormat="1" ht="12" customHeight="1">
      <c r="A1893" s="132" t="s">
        <v>405</v>
      </c>
      <c r="B1893" s="133" t="s">
        <v>163</v>
      </c>
      <c r="C1893" s="133">
        <v>231</v>
      </c>
      <c r="D1893" s="174">
        <v>310</v>
      </c>
      <c r="E1893" s="133" t="s">
        <v>167</v>
      </c>
      <c r="F1893" s="148" t="s">
        <v>497</v>
      </c>
      <c r="G1893" s="134"/>
    </row>
    <row r="1894" spans="1:7" customFormat="1" ht="12" customHeight="1">
      <c r="A1894" s="132" t="s">
        <v>491</v>
      </c>
      <c r="B1894" s="133" t="s">
        <v>163</v>
      </c>
      <c r="C1894" s="133">
        <v>232</v>
      </c>
      <c r="D1894" s="174">
        <v>635</v>
      </c>
      <c r="E1894" s="133" t="s">
        <v>167</v>
      </c>
      <c r="F1894" s="148" t="s">
        <v>497</v>
      </c>
      <c r="G1894" s="134"/>
    </row>
    <row r="1895" spans="1:7" customFormat="1" ht="12" customHeight="1">
      <c r="A1895" s="132" t="s">
        <v>520</v>
      </c>
      <c r="B1895" s="133" t="s">
        <v>163</v>
      </c>
      <c r="C1895" s="133">
        <v>233</v>
      </c>
      <c r="D1895" s="174">
        <v>335</v>
      </c>
      <c r="E1895" s="133" t="s">
        <v>167</v>
      </c>
      <c r="F1895" s="148" t="s">
        <v>497</v>
      </c>
      <c r="G1895" s="134"/>
    </row>
    <row r="1896" spans="1:7" customFormat="1" ht="12" customHeight="1">
      <c r="A1896" s="132" t="s">
        <v>45</v>
      </c>
      <c r="B1896" s="133" t="s">
        <v>163</v>
      </c>
      <c r="C1896" s="133">
        <v>234</v>
      </c>
      <c r="D1896" s="174">
        <v>196</v>
      </c>
      <c r="E1896" s="133" t="s">
        <v>167</v>
      </c>
      <c r="F1896" s="148" t="s">
        <v>497</v>
      </c>
      <c r="G1896" s="134"/>
    </row>
    <row r="1897" spans="1:7" customFormat="1" ht="12" customHeight="1">
      <c r="A1897" s="107" t="s">
        <v>540</v>
      </c>
      <c r="B1897" s="133" t="s">
        <v>163</v>
      </c>
      <c r="C1897" s="133">
        <v>235</v>
      </c>
      <c r="D1897" s="174">
        <v>1048</v>
      </c>
      <c r="E1897" s="133" t="s">
        <v>167</v>
      </c>
      <c r="F1897" s="148" t="s">
        <v>497</v>
      </c>
      <c r="G1897" s="134"/>
    </row>
    <row r="1898" spans="1:7" customFormat="1" ht="12" customHeight="1">
      <c r="A1898" s="107" t="s">
        <v>540</v>
      </c>
      <c r="B1898" s="133" t="s">
        <v>163</v>
      </c>
      <c r="C1898" s="133">
        <v>236</v>
      </c>
      <c r="D1898" s="174">
        <v>185</v>
      </c>
      <c r="E1898" s="133" t="s">
        <v>167</v>
      </c>
      <c r="F1898" s="148" t="s">
        <v>497</v>
      </c>
      <c r="G1898" s="134"/>
    </row>
    <row r="1899" spans="1:7" customFormat="1" ht="12" customHeight="1">
      <c r="A1899" s="132" t="s">
        <v>505</v>
      </c>
      <c r="B1899" s="133" t="s">
        <v>163</v>
      </c>
      <c r="C1899" s="133">
        <v>237</v>
      </c>
      <c r="D1899" s="174">
        <v>416</v>
      </c>
      <c r="E1899" s="133" t="s">
        <v>167</v>
      </c>
      <c r="F1899" s="148" t="s">
        <v>497</v>
      </c>
      <c r="G1899" s="134"/>
    </row>
    <row r="1900" spans="1:7" customFormat="1" ht="12" customHeight="1">
      <c r="A1900" s="132" t="s">
        <v>520</v>
      </c>
      <c r="B1900" s="133" t="s">
        <v>163</v>
      </c>
      <c r="C1900" s="133">
        <v>238</v>
      </c>
      <c r="D1900" s="174">
        <v>270</v>
      </c>
      <c r="E1900" s="133" t="s">
        <v>167</v>
      </c>
      <c r="F1900" s="148" t="s">
        <v>497</v>
      </c>
      <c r="G1900" s="134"/>
    </row>
    <row r="1901" spans="1:7" customFormat="1" ht="12" customHeight="1">
      <c r="A1901" s="132" t="s">
        <v>41</v>
      </c>
      <c r="B1901" s="133" t="s">
        <v>163</v>
      </c>
      <c r="C1901" s="133">
        <v>239</v>
      </c>
      <c r="D1901" s="174">
        <v>270</v>
      </c>
      <c r="E1901" s="133" t="s">
        <v>167</v>
      </c>
      <c r="F1901" s="148" t="s">
        <v>497</v>
      </c>
      <c r="G1901" s="134"/>
    </row>
    <row r="1902" spans="1:7" customFormat="1" ht="12" customHeight="1">
      <c r="A1902" s="132" t="s">
        <v>503</v>
      </c>
      <c r="B1902" s="133" t="s">
        <v>163</v>
      </c>
      <c r="C1902" s="133">
        <v>240</v>
      </c>
      <c r="D1902" s="174">
        <v>480</v>
      </c>
      <c r="E1902" s="133" t="s">
        <v>167</v>
      </c>
      <c r="F1902" s="148" t="s">
        <v>497</v>
      </c>
      <c r="G1902" s="134"/>
    </row>
    <row r="1903" spans="1:7" customFormat="1" ht="12" customHeight="1">
      <c r="A1903" s="132" t="s">
        <v>41</v>
      </c>
      <c r="B1903" s="133" t="s">
        <v>163</v>
      </c>
      <c r="C1903" s="133">
        <v>241</v>
      </c>
      <c r="D1903" s="174">
        <v>502</v>
      </c>
      <c r="E1903" s="133" t="s">
        <v>167</v>
      </c>
      <c r="F1903" s="148" t="s">
        <v>497</v>
      </c>
      <c r="G1903" s="134"/>
    </row>
    <row r="1904" spans="1:7" customFormat="1" ht="12" customHeight="1">
      <c r="A1904" s="107" t="s">
        <v>540</v>
      </c>
      <c r="B1904" s="133" t="s">
        <v>163</v>
      </c>
      <c r="C1904" s="133">
        <v>242</v>
      </c>
      <c r="D1904" s="174">
        <v>620</v>
      </c>
      <c r="E1904" s="133" t="s">
        <v>167</v>
      </c>
      <c r="F1904" s="148" t="s">
        <v>497</v>
      </c>
      <c r="G1904" s="134"/>
    </row>
    <row r="1905" spans="1:7" customFormat="1" ht="12" customHeight="1">
      <c r="A1905" s="107" t="s">
        <v>540</v>
      </c>
      <c r="B1905" s="133" t="s">
        <v>163</v>
      </c>
      <c r="C1905" s="133">
        <v>243</v>
      </c>
      <c r="D1905" s="174">
        <v>387</v>
      </c>
      <c r="E1905" s="133" t="s">
        <v>167</v>
      </c>
      <c r="F1905" s="148" t="s">
        <v>497</v>
      </c>
      <c r="G1905" s="134"/>
    </row>
    <row r="1906" spans="1:7" customFormat="1" ht="12" customHeight="1">
      <c r="A1906" s="132" t="s">
        <v>503</v>
      </c>
      <c r="B1906" s="133" t="s">
        <v>163</v>
      </c>
      <c r="C1906" s="133">
        <v>244</v>
      </c>
      <c r="D1906" s="174">
        <v>283</v>
      </c>
      <c r="E1906" s="133" t="s">
        <v>167</v>
      </c>
      <c r="F1906" s="148" t="s">
        <v>497</v>
      </c>
      <c r="G1906" s="134"/>
    </row>
    <row r="1907" spans="1:7" customFormat="1" ht="12" customHeight="1">
      <c r="A1907" s="132" t="s">
        <v>45</v>
      </c>
      <c r="B1907" s="133" t="s">
        <v>163</v>
      </c>
      <c r="C1907" s="133">
        <v>245</v>
      </c>
      <c r="D1907" s="174">
        <v>226</v>
      </c>
      <c r="E1907" s="133" t="s">
        <v>167</v>
      </c>
      <c r="F1907" s="148" t="s">
        <v>497</v>
      </c>
      <c r="G1907" s="134"/>
    </row>
    <row r="1908" spans="1:7" customFormat="1" ht="12" customHeight="1">
      <c r="A1908" s="132" t="s">
        <v>45</v>
      </c>
      <c r="B1908" s="133" t="s">
        <v>163</v>
      </c>
      <c r="C1908" s="133">
        <v>246</v>
      </c>
      <c r="D1908" s="174">
        <v>1007</v>
      </c>
      <c r="E1908" s="133" t="s">
        <v>167</v>
      </c>
      <c r="F1908" s="148" t="s">
        <v>497</v>
      </c>
      <c r="G1908" s="134"/>
    </row>
    <row r="1909" spans="1:7" customFormat="1" ht="12" customHeight="1">
      <c r="A1909" s="132" t="s">
        <v>416</v>
      </c>
      <c r="B1909" s="133" t="s">
        <v>163</v>
      </c>
      <c r="C1909" s="133">
        <v>247</v>
      </c>
      <c r="D1909" s="174">
        <v>453</v>
      </c>
      <c r="E1909" s="133" t="s">
        <v>167</v>
      </c>
      <c r="F1909" s="148" t="s">
        <v>497</v>
      </c>
      <c r="G1909" s="134"/>
    </row>
    <row r="1910" spans="1:7" customFormat="1" ht="12" customHeight="1">
      <c r="A1910" s="132" t="s">
        <v>575</v>
      </c>
      <c r="B1910" s="133" t="s">
        <v>163</v>
      </c>
      <c r="C1910" s="133">
        <v>248</v>
      </c>
      <c r="D1910" s="174">
        <v>642</v>
      </c>
      <c r="E1910" s="133" t="s">
        <v>167</v>
      </c>
      <c r="F1910" s="148" t="s">
        <v>497</v>
      </c>
      <c r="G1910" s="134"/>
    </row>
    <row r="1911" spans="1:7" customFormat="1" ht="12" customHeight="1">
      <c r="A1911" s="132" t="s">
        <v>404</v>
      </c>
      <c r="B1911" s="133" t="s">
        <v>163</v>
      </c>
      <c r="C1911" s="133">
        <v>249</v>
      </c>
      <c r="D1911" s="174">
        <v>148</v>
      </c>
      <c r="E1911" s="133" t="s">
        <v>167</v>
      </c>
      <c r="F1911" s="148" t="s">
        <v>497</v>
      </c>
      <c r="G1911" s="134"/>
    </row>
    <row r="1912" spans="1:7" customFormat="1" ht="12" customHeight="1">
      <c r="A1912" s="132" t="s">
        <v>41</v>
      </c>
      <c r="B1912" s="133" t="s">
        <v>163</v>
      </c>
      <c r="C1912" s="133">
        <v>250</v>
      </c>
      <c r="D1912" s="174">
        <v>75</v>
      </c>
      <c r="E1912" s="133" t="s">
        <v>167</v>
      </c>
      <c r="F1912" s="148" t="s">
        <v>497</v>
      </c>
      <c r="G1912" s="134"/>
    </row>
    <row r="1913" spans="1:7" customFormat="1" ht="12" customHeight="1">
      <c r="A1913" s="132" t="s">
        <v>524</v>
      </c>
      <c r="B1913" s="133" t="s">
        <v>163</v>
      </c>
      <c r="C1913" s="133">
        <v>251</v>
      </c>
      <c r="D1913" s="174">
        <v>280</v>
      </c>
      <c r="E1913" s="133" t="s">
        <v>167</v>
      </c>
      <c r="F1913" s="148" t="s">
        <v>497</v>
      </c>
      <c r="G1913" s="134"/>
    </row>
    <row r="1914" spans="1:7" customFormat="1" ht="12" customHeight="1">
      <c r="A1914" s="132" t="s">
        <v>41</v>
      </c>
      <c r="B1914" s="133" t="s">
        <v>163</v>
      </c>
      <c r="C1914" s="133">
        <v>252</v>
      </c>
      <c r="D1914" s="174">
        <v>207</v>
      </c>
      <c r="E1914" s="133" t="s">
        <v>167</v>
      </c>
      <c r="F1914" s="148" t="s">
        <v>497</v>
      </c>
      <c r="G1914" s="134"/>
    </row>
    <row r="1915" spans="1:7" customFormat="1" ht="12" customHeight="1">
      <c r="A1915" s="135" t="s">
        <v>490</v>
      </c>
      <c r="B1915" s="133" t="s">
        <v>163</v>
      </c>
      <c r="C1915" s="133">
        <v>253</v>
      </c>
      <c r="D1915" s="174">
        <v>332</v>
      </c>
      <c r="E1915" s="133" t="s">
        <v>167</v>
      </c>
      <c r="F1915" s="148" t="s">
        <v>497</v>
      </c>
      <c r="G1915" s="134"/>
    </row>
    <row r="1916" spans="1:7" customFormat="1" ht="12" customHeight="1">
      <c r="A1916" s="107" t="s">
        <v>540</v>
      </c>
      <c r="B1916" s="133" t="s">
        <v>163</v>
      </c>
      <c r="C1916" s="133">
        <v>254</v>
      </c>
      <c r="D1916" s="174">
        <v>645</v>
      </c>
      <c r="E1916" s="133" t="s">
        <v>167</v>
      </c>
      <c r="F1916" s="148" t="s">
        <v>497</v>
      </c>
      <c r="G1916" s="134"/>
    </row>
    <row r="1917" spans="1:7" customFormat="1" ht="12" customHeight="1">
      <c r="A1917" s="132" t="s">
        <v>41</v>
      </c>
      <c r="B1917" s="133" t="s">
        <v>163</v>
      </c>
      <c r="C1917" s="133">
        <v>255</v>
      </c>
      <c r="D1917" s="174">
        <v>333</v>
      </c>
      <c r="E1917" s="133" t="s">
        <v>167</v>
      </c>
      <c r="F1917" s="148" t="s">
        <v>497</v>
      </c>
      <c r="G1917" s="134"/>
    </row>
    <row r="1918" spans="1:7" customFormat="1" ht="12" customHeight="1">
      <c r="A1918" s="132" t="s">
        <v>416</v>
      </c>
      <c r="B1918" s="133" t="s">
        <v>163</v>
      </c>
      <c r="C1918" s="133">
        <v>256</v>
      </c>
      <c r="D1918" s="174">
        <v>387</v>
      </c>
      <c r="E1918" s="133" t="s">
        <v>167</v>
      </c>
      <c r="F1918" s="148" t="s">
        <v>497</v>
      </c>
      <c r="G1918" s="134"/>
    </row>
    <row r="1919" spans="1:7" customFormat="1" ht="12" customHeight="1">
      <c r="A1919" s="132" t="s">
        <v>575</v>
      </c>
      <c r="B1919" s="133" t="s">
        <v>163</v>
      </c>
      <c r="C1919" s="133">
        <v>257</v>
      </c>
      <c r="D1919" s="174">
        <v>197</v>
      </c>
      <c r="E1919" s="133" t="s">
        <v>167</v>
      </c>
      <c r="F1919" s="148" t="s">
        <v>497</v>
      </c>
      <c r="G1919" s="134"/>
    </row>
    <row r="1920" spans="1:7" customFormat="1" ht="12" customHeight="1">
      <c r="A1920" s="132" t="s">
        <v>37</v>
      </c>
      <c r="B1920" s="133" t="s">
        <v>163</v>
      </c>
      <c r="C1920" s="133">
        <v>258</v>
      </c>
      <c r="D1920" s="174">
        <v>246</v>
      </c>
      <c r="E1920" s="133" t="s">
        <v>167</v>
      </c>
      <c r="F1920" s="148" t="s">
        <v>497</v>
      </c>
      <c r="G1920" s="134"/>
    </row>
    <row r="1921" spans="1:7" customFormat="1" ht="12" customHeight="1">
      <c r="A1921" s="132" t="s">
        <v>547</v>
      </c>
      <c r="B1921" s="133" t="s">
        <v>163</v>
      </c>
      <c r="C1921" s="133">
        <v>259</v>
      </c>
      <c r="D1921" s="174">
        <v>514</v>
      </c>
      <c r="E1921" s="133" t="s">
        <v>167</v>
      </c>
      <c r="F1921" s="148" t="s">
        <v>497</v>
      </c>
      <c r="G1921" s="134"/>
    </row>
    <row r="1922" spans="1:7" customFormat="1" ht="12" customHeight="1">
      <c r="A1922" s="132" t="s">
        <v>34</v>
      </c>
      <c r="B1922" s="133" t="s">
        <v>163</v>
      </c>
      <c r="C1922" s="133">
        <v>260</v>
      </c>
      <c r="D1922" s="174">
        <v>245</v>
      </c>
      <c r="E1922" s="133" t="s">
        <v>167</v>
      </c>
      <c r="F1922" s="148" t="s">
        <v>497</v>
      </c>
      <c r="G1922" s="134"/>
    </row>
    <row r="1923" spans="1:7" customFormat="1" ht="12" customHeight="1">
      <c r="A1923" s="132" t="s">
        <v>34</v>
      </c>
      <c r="B1923" s="133" t="s">
        <v>163</v>
      </c>
      <c r="C1923" s="133">
        <v>261</v>
      </c>
      <c r="D1923" s="174">
        <v>267</v>
      </c>
      <c r="E1923" s="133" t="s">
        <v>167</v>
      </c>
      <c r="F1923" s="148" t="s">
        <v>497</v>
      </c>
      <c r="G1923" s="134"/>
    </row>
    <row r="1924" spans="1:7" customFormat="1" ht="12" customHeight="1">
      <c r="A1924" s="132" t="s">
        <v>34</v>
      </c>
      <c r="B1924" s="133" t="s">
        <v>163</v>
      </c>
      <c r="C1924" s="133">
        <v>262</v>
      </c>
      <c r="D1924" s="174">
        <v>995</v>
      </c>
      <c r="E1924" s="133" t="s">
        <v>167</v>
      </c>
      <c r="F1924" s="148" t="s">
        <v>497</v>
      </c>
      <c r="G1924" s="134"/>
    </row>
    <row r="1925" spans="1:7" customFormat="1" ht="12" customHeight="1">
      <c r="A1925" s="132" t="s">
        <v>441</v>
      </c>
      <c r="B1925" s="133" t="s">
        <v>163</v>
      </c>
      <c r="C1925" s="133">
        <v>263</v>
      </c>
      <c r="D1925" s="174">
        <v>897</v>
      </c>
      <c r="E1925" s="133" t="s">
        <v>167</v>
      </c>
      <c r="F1925" s="148" t="s">
        <v>497</v>
      </c>
      <c r="G1925" s="134"/>
    </row>
    <row r="1926" spans="1:7" customFormat="1" ht="12" customHeight="1">
      <c r="A1926" s="132" t="s">
        <v>405</v>
      </c>
      <c r="B1926" s="133" t="s">
        <v>163</v>
      </c>
      <c r="C1926" s="133">
        <v>264</v>
      </c>
      <c r="D1926" s="174">
        <v>352</v>
      </c>
      <c r="E1926" s="133" t="s">
        <v>170</v>
      </c>
      <c r="F1926" s="148" t="s">
        <v>9</v>
      </c>
      <c r="G1926" s="134"/>
    </row>
    <row r="1927" spans="1:7" customFormat="1" ht="12" customHeight="1">
      <c r="A1927" s="132" t="s">
        <v>547</v>
      </c>
      <c r="B1927" s="133" t="s">
        <v>163</v>
      </c>
      <c r="C1927" s="133">
        <v>265</v>
      </c>
      <c r="D1927" s="174">
        <v>348</v>
      </c>
      <c r="E1927" s="133" t="s">
        <v>170</v>
      </c>
      <c r="F1927" s="148" t="s">
        <v>9</v>
      </c>
      <c r="G1927" s="134"/>
    </row>
    <row r="1928" spans="1:7" customFormat="1" ht="12" customHeight="1">
      <c r="A1928" s="132" t="s">
        <v>41</v>
      </c>
      <c r="B1928" s="133" t="s">
        <v>163</v>
      </c>
      <c r="C1928" s="133">
        <v>266</v>
      </c>
      <c r="D1928" s="174">
        <v>543</v>
      </c>
      <c r="E1928" s="133" t="s">
        <v>170</v>
      </c>
      <c r="F1928" s="148" t="s">
        <v>9</v>
      </c>
      <c r="G1928" s="134"/>
    </row>
    <row r="1929" spans="1:7" customFormat="1" ht="12" customHeight="1">
      <c r="A1929" s="132" t="s">
        <v>41</v>
      </c>
      <c r="B1929" s="133" t="s">
        <v>163</v>
      </c>
      <c r="C1929" s="133">
        <v>267</v>
      </c>
      <c r="D1929" s="174">
        <v>2435</v>
      </c>
      <c r="E1929" s="133" t="s">
        <v>170</v>
      </c>
      <c r="F1929" s="148" t="s">
        <v>9</v>
      </c>
      <c r="G1929" s="134"/>
    </row>
    <row r="1930" spans="1:7" customFormat="1" ht="12" customHeight="1">
      <c r="A1930" s="132" t="s">
        <v>508</v>
      </c>
      <c r="B1930" s="133" t="s">
        <v>163</v>
      </c>
      <c r="C1930" s="133">
        <v>268</v>
      </c>
      <c r="D1930" s="174">
        <v>3319</v>
      </c>
      <c r="E1930" s="133" t="s">
        <v>170</v>
      </c>
      <c r="F1930" s="148" t="s">
        <v>9</v>
      </c>
      <c r="G1930" s="134"/>
    </row>
    <row r="1931" spans="1:7" customFormat="1" ht="12" customHeight="1">
      <c r="A1931" s="132" t="s">
        <v>45</v>
      </c>
      <c r="B1931" s="133" t="s">
        <v>163</v>
      </c>
      <c r="C1931" s="133">
        <v>269</v>
      </c>
      <c r="D1931" s="174">
        <v>1710</v>
      </c>
      <c r="E1931" s="133" t="s">
        <v>170</v>
      </c>
      <c r="F1931" s="148" t="s">
        <v>9</v>
      </c>
      <c r="G1931" s="134"/>
    </row>
    <row r="1932" spans="1:7" customFormat="1" ht="12" customHeight="1">
      <c r="A1932" s="132" t="s">
        <v>41</v>
      </c>
      <c r="B1932" s="133" t="s">
        <v>163</v>
      </c>
      <c r="C1932" s="133">
        <v>270</v>
      </c>
      <c r="D1932" s="174">
        <v>1335</v>
      </c>
      <c r="E1932" s="133" t="s">
        <v>170</v>
      </c>
      <c r="F1932" s="148" t="s">
        <v>9</v>
      </c>
      <c r="G1932" s="134"/>
    </row>
    <row r="1933" spans="1:7" customFormat="1" ht="12" customHeight="1">
      <c r="A1933" s="132" t="s">
        <v>405</v>
      </c>
      <c r="B1933" s="133" t="s">
        <v>163</v>
      </c>
      <c r="C1933" s="133">
        <v>271</v>
      </c>
      <c r="D1933" s="174">
        <v>1335</v>
      </c>
      <c r="E1933" s="133" t="s">
        <v>170</v>
      </c>
      <c r="F1933" s="148" t="s">
        <v>9</v>
      </c>
      <c r="G1933" s="134"/>
    </row>
    <row r="1934" spans="1:7" customFormat="1" ht="12" customHeight="1">
      <c r="A1934" s="132" t="s">
        <v>547</v>
      </c>
      <c r="B1934" s="133" t="s">
        <v>163</v>
      </c>
      <c r="C1934" s="133">
        <v>272</v>
      </c>
      <c r="D1934" s="174">
        <v>640</v>
      </c>
      <c r="E1934" s="133" t="s">
        <v>170</v>
      </c>
      <c r="F1934" s="148" t="s">
        <v>9</v>
      </c>
      <c r="G1934" s="134"/>
    </row>
    <row r="1935" spans="1:7" customFormat="1" ht="12" customHeight="1">
      <c r="A1935" s="132" t="s">
        <v>547</v>
      </c>
      <c r="B1935" s="133" t="s">
        <v>163</v>
      </c>
      <c r="C1935" s="133">
        <v>273</v>
      </c>
      <c r="D1935" s="174">
        <v>645</v>
      </c>
      <c r="E1935" s="133" t="s">
        <v>170</v>
      </c>
      <c r="F1935" s="148" t="s">
        <v>9</v>
      </c>
      <c r="G1935" s="134"/>
    </row>
    <row r="1936" spans="1:7" customFormat="1" ht="12" customHeight="1">
      <c r="A1936" s="132" t="s">
        <v>45</v>
      </c>
      <c r="B1936" s="133" t="s">
        <v>163</v>
      </c>
      <c r="C1936" s="133">
        <v>274</v>
      </c>
      <c r="D1936" s="174">
        <v>995</v>
      </c>
      <c r="E1936" s="133" t="s">
        <v>170</v>
      </c>
      <c r="F1936" s="148" t="s">
        <v>9</v>
      </c>
      <c r="G1936" s="134"/>
    </row>
    <row r="1937" spans="1:7" customFormat="1" ht="12" customHeight="1">
      <c r="A1937" s="132" t="s">
        <v>410</v>
      </c>
      <c r="B1937" s="133" t="s">
        <v>163</v>
      </c>
      <c r="C1937" s="133">
        <v>275</v>
      </c>
      <c r="D1937" s="174">
        <v>1285</v>
      </c>
      <c r="E1937" s="133" t="s">
        <v>170</v>
      </c>
      <c r="F1937" s="148" t="s">
        <v>9</v>
      </c>
      <c r="G1937" s="134"/>
    </row>
    <row r="1938" spans="1:7" customFormat="1" ht="12" customHeight="1">
      <c r="A1938" s="132" t="s">
        <v>441</v>
      </c>
      <c r="B1938" s="133" t="s">
        <v>163</v>
      </c>
      <c r="C1938" s="133">
        <v>276</v>
      </c>
      <c r="D1938" s="174">
        <v>2750</v>
      </c>
      <c r="E1938" s="133" t="s">
        <v>170</v>
      </c>
      <c r="F1938" s="148" t="s">
        <v>9</v>
      </c>
      <c r="G1938" s="134"/>
    </row>
    <row r="1939" spans="1:7" customFormat="1" ht="12" customHeight="1">
      <c r="A1939" s="107" t="s">
        <v>540</v>
      </c>
      <c r="B1939" s="133" t="s">
        <v>163</v>
      </c>
      <c r="C1939" s="133">
        <v>277</v>
      </c>
      <c r="D1939" s="174">
        <v>197</v>
      </c>
      <c r="E1939" s="133" t="s">
        <v>170</v>
      </c>
      <c r="F1939" s="148" t="s">
        <v>9</v>
      </c>
      <c r="G1939" s="134"/>
    </row>
    <row r="1940" spans="1:7" customFormat="1" ht="12" customHeight="1">
      <c r="A1940" s="132" t="s">
        <v>508</v>
      </c>
      <c r="B1940" s="133" t="s">
        <v>163</v>
      </c>
      <c r="C1940" s="133">
        <v>278</v>
      </c>
      <c r="D1940" s="174">
        <v>610</v>
      </c>
      <c r="E1940" s="133" t="s">
        <v>170</v>
      </c>
      <c r="F1940" s="148" t="s">
        <v>9</v>
      </c>
      <c r="G1940" s="134"/>
    </row>
    <row r="1941" spans="1:7" customFormat="1" ht="12" customHeight="1">
      <c r="A1941" s="132" t="s">
        <v>508</v>
      </c>
      <c r="B1941" s="133" t="s">
        <v>163</v>
      </c>
      <c r="C1941" s="133">
        <v>279</v>
      </c>
      <c r="D1941" s="174">
        <v>995</v>
      </c>
      <c r="E1941" s="133" t="s">
        <v>170</v>
      </c>
      <c r="F1941" s="148" t="s">
        <v>9</v>
      </c>
      <c r="G1941" s="134"/>
    </row>
    <row r="1942" spans="1:7" customFormat="1" ht="12" customHeight="1">
      <c r="A1942" s="132" t="s">
        <v>407</v>
      </c>
      <c r="B1942" s="133" t="s">
        <v>163</v>
      </c>
      <c r="C1942" s="133">
        <v>280</v>
      </c>
      <c r="D1942" s="174">
        <v>433</v>
      </c>
      <c r="E1942" s="133" t="s">
        <v>170</v>
      </c>
      <c r="F1942" s="148" t="s">
        <v>9</v>
      </c>
      <c r="G1942" s="134"/>
    </row>
    <row r="1943" spans="1:7" customFormat="1" ht="12" customHeight="1">
      <c r="A1943" s="132" t="s">
        <v>41</v>
      </c>
      <c r="B1943" s="133" t="s">
        <v>163</v>
      </c>
      <c r="C1943" s="133">
        <v>281</v>
      </c>
      <c r="D1943" s="174">
        <v>716</v>
      </c>
      <c r="E1943" s="133" t="s">
        <v>170</v>
      </c>
      <c r="F1943" s="148" t="s">
        <v>9</v>
      </c>
      <c r="G1943" s="134"/>
    </row>
    <row r="1944" spans="1:7" customFormat="1" ht="12" customHeight="1">
      <c r="A1944" s="132" t="s">
        <v>419</v>
      </c>
      <c r="B1944" s="133" t="s">
        <v>163</v>
      </c>
      <c r="C1944" s="133">
        <v>282</v>
      </c>
      <c r="D1944" s="174">
        <v>330</v>
      </c>
      <c r="E1944" s="133" t="s">
        <v>170</v>
      </c>
      <c r="F1944" s="148" t="s">
        <v>9</v>
      </c>
      <c r="G1944" s="134"/>
    </row>
    <row r="1945" spans="1:7" customFormat="1" ht="12" customHeight="1">
      <c r="A1945" s="132" t="s">
        <v>519</v>
      </c>
      <c r="B1945" s="133" t="s">
        <v>163</v>
      </c>
      <c r="C1945" s="133">
        <v>283</v>
      </c>
      <c r="D1945" s="174">
        <v>351</v>
      </c>
      <c r="E1945" s="133" t="s">
        <v>170</v>
      </c>
      <c r="F1945" s="148" t="s">
        <v>9</v>
      </c>
      <c r="G1945" s="134"/>
    </row>
    <row r="1946" spans="1:7" customFormat="1" ht="12" customHeight="1">
      <c r="A1946" s="132" t="s">
        <v>426</v>
      </c>
      <c r="B1946" s="133" t="s">
        <v>163</v>
      </c>
      <c r="C1946" s="133">
        <v>284</v>
      </c>
      <c r="D1946" s="174">
        <v>323</v>
      </c>
      <c r="E1946" s="133" t="s">
        <v>170</v>
      </c>
      <c r="F1946" s="148" t="s">
        <v>9</v>
      </c>
      <c r="G1946" s="134"/>
    </row>
    <row r="1947" spans="1:7" customFormat="1" ht="12" customHeight="1">
      <c r="A1947" s="132" t="s">
        <v>412</v>
      </c>
      <c r="B1947" s="133" t="s">
        <v>163</v>
      </c>
      <c r="C1947" s="133">
        <v>285</v>
      </c>
      <c r="D1947" s="174">
        <v>300</v>
      </c>
      <c r="E1947" s="133" t="s">
        <v>170</v>
      </c>
      <c r="F1947" s="148" t="s">
        <v>9</v>
      </c>
      <c r="G1947" s="134"/>
    </row>
    <row r="1948" spans="1:7" customFormat="1" ht="12" customHeight="1">
      <c r="A1948" s="132" t="s">
        <v>405</v>
      </c>
      <c r="B1948" s="133" t="s">
        <v>163</v>
      </c>
      <c r="C1948" s="133">
        <v>286</v>
      </c>
      <c r="D1948" s="174">
        <v>342</v>
      </c>
      <c r="E1948" s="133" t="s">
        <v>170</v>
      </c>
      <c r="F1948" s="148" t="s">
        <v>9</v>
      </c>
      <c r="G1948" s="134"/>
    </row>
    <row r="1949" spans="1:7" customFormat="1" ht="12" customHeight="1">
      <c r="A1949" s="132" t="s">
        <v>41</v>
      </c>
      <c r="B1949" s="133" t="s">
        <v>163</v>
      </c>
      <c r="C1949" s="133">
        <v>287</v>
      </c>
      <c r="D1949" s="174">
        <v>730</v>
      </c>
      <c r="E1949" s="133" t="s">
        <v>170</v>
      </c>
      <c r="F1949" s="148" t="s">
        <v>9</v>
      </c>
      <c r="G1949" s="134"/>
    </row>
    <row r="1950" spans="1:7" customFormat="1" ht="12" customHeight="1">
      <c r="A1950" s="132" t="s">
        <v>505</v>
      </c>
      <c r="B1950" s="133" t="s">
        <v>163</v>
      </c>
      <c r="C1950" s="133">
        <v>288</v>
      </c>
      <c r="D1950" s="174">
        <v>293</v>
      </c>
      <c r="E1950" s="133" t="s">
        <v>170</v>
      </c>
      <c r="F1950" s="148" t="s">
        <v>9</v>
      </c>
      <c r="G1950" s="134"/>
    </row>
    <row r="1951" spans="1:7" customFormat="1" ht="12" customHeight="1">
      <c r="A1951" s="107" t="s">
        <v>540</v>
      </c>
      <c r="B1951" s="133" t="s">
        <v>163</v>
      </c>
      <c r="C1951" s="133">
        <v>289</v>
      </c>
      <c r="D1951" s="174">
        <v>595</v>
      </c>
      <c r="E1951" s="133" t="s">
        <v>170</v>
      </c>
      <c r="F1951" s="148" t="s">
        <v>9</v>
      </c>
      <c r="G1951" s="134"/>
    </row>
    <row r="1952" spans="1:7" customFormat="1" ht="12" customHeight="1">
      <c r="A1952" s="132" t="s">
        <v>404</v>
      </c>
      <c r="B1952" s="133" t="s">
        <v>163</v>
      </c>
      <c r="C1952" s="133">
        <v>290</v>
      </c>
      <c r="D1952" s="174">
        <v>329</v>
      </c>
      <c r="E1952" s="133" t="s">
        <v>170</v>
      </c>
      <c r="F1952" s="148" t="s">
        <v>9</v>
      </c>
      <c r="G1952" s="134"/>
    </row>
    <row r="1953" spans="1:7" customFormat="1" ht="12" customHeight="1">
      <c r="A1953" s="132" t="s">
        <v>414</v>
      </c>
      <c r="B1953" s="133" t="s">
        <v>163</v>
      </c>
      <c r="C1953" s="133">
        <v>291</v>
      </c>
      <c r="D1953" s="174">
        <v>340</v>
      </c>
      <c r="E1953" s="133" t="s">
        <v>170</v>
      </c>
      <c r="F1953" s="148" t="s">
        <v>9</v>
      </c>
      <c r="G1953" s="134"/>
    </row>
    <row r="1954" spans="1:7" customFormat="1" ht="12" customHeight="1">
      <c r="A1954" s="132" t="s">
        <v>404</v>
      </c>
      <c r="B1954" s="133" t="s">
        <v>163</v>
      </c>
      <c r="C1954" s="133">
        <v>292</v>
      </c>
      <c r="D1954" s="174">
        <v>185</v>
      </c>
      <c r="E1954" s="133" t="s">
        <v>170</v>
      </c>
      <c r="F1954" s="148" t="s">
        <v>9</v>
      </c>
      <c r="G1954" s="134"/>
    </row>
    <row r="1955" spans="1:7" customFormat="1" ht="12" customHeight="1">
      <c r="A1955" s="107" t="s">
        <v>540</v>
      </c>
      <c r="B1955" s="133" t="s">
        <v>163</v>
      </c>
      <c r="C1955" s="133">
        <v>293</v>
      </c>
      <c r="D1955" s="174">
        <v>328</v>
      </c>
      <c r="E1955" s="133" t="s">
        <v>170</v>
      </c>
      <c r="F1955" s="148" t="s">
        <v>9</v>
      </c>
      <c r="G1955" s="134"/>
    </row>
    <row r="1956" spans="1:7" customFormat="1" ht="12" customHeight="1">
      <c r="A1956" s="132" t="s">
        <v>505</v>
      </c>
      <c r="B1956" s="133" t="s">
        <v>163</v>
      </c>
      <c r="C1956" s="133">
        <v>294</v>
      </c>
      <c r="D1956" s="174">
        <v>275</v>
      </c>
      <c r="E1956" s="133" t="s">
        <v>170</v>
      </c>
      <c r="F1956" s="148" t="s">
        <v>9</v>
      </c>
      <c r="G1956" s="134"/>
    </row>
    <row r="1957" spans="1:7" customFormat="1" ht="12" customHeight="1">
      <c r="A1957" s="132" t="s">
        <v>41</v>
      </c>
      <c r="B1957" s="133" t="s">
        <v>163</v>
      </c>
      <c r="C1957" s="133">
        <v>295</v>
      </c>
      <c r="D1957" s="174">
        <v>1180</v>
      </c>
      <c r="E1957" s="133" t="s">
        <v>170</v>
      </c>
      <c r="F1957" s="148" t="s">
        <v>9</v>
      </c>
      <c r="G1957" s="134"/>
    </row>
    <row r="1958" spans="1:7" customFormat="1" ht="12" customHeight="1">
      <c r="A1958" s="132" t="s">
        <v>45</v>
      </c>
      <c r="B1958" s="133" t="s">
        <v>163</v>
      </c>
      <c r="C1958" s="133">
        <v>296</v>
      </c>
      <c r="D1958" s="174">
        <v>283</v>
      </c>
      <c r="E1958" s="133" t="s">
        <v>170</v>
      </c>
      <c r="F1958" s="148" t="s">
        <v>9</v>
      </c>
      <c r="G1958" s="134"/>
    </row>
    <row r="1959" spans="1:7" customFormat="1" ht="12" customHeight="1">
      <c r="A1959" s="132" t="s">
        <v>107</v>
      </c>
      <c r="B1959" s="133" t="s">
        <v>163</v>
      </c>
      <c r="C1959" s="133">
        <v>297</v>
      </c>
      <c r="D1959" s="174">
        <v>279</v>
      </c>
      <c r="E1959" s="133" t="s">
        <v>170</v>
      </c>
      <c r="F1959" s="148" t="s">
        <v>9</v>
      </c>
      <c r="G1959" s="134"/>
    </row>
    <row r="1960" spans="1:7" customFormat="1" ht="12" customHeight="1">
      <c r="A1960" s="135" t="s">
        <v>526</v>
      </c>
      <c r="B1960" s="133" t="s">
        <v>163</v>
      </c>
      <c r="C1960" s="133">
        <v>298</v>
      </c>
      <c r="D1960" s="174">
        <v>322</v>
      </c>
      <c r="E1960" s="133" t="s">
        <v>170</v>
      </c>
      <c r="F1960" s="148" t="s">
        <v>9</v>
      </c>
      <c r="G1960" s="134"/>
    </row>
    <row r="1961" spans="1:7" customFormat="1" ht="12" customHeight="1">
      <c r="A1961" s="132" t="s">
        <v>50</v>
      </c>
      <c r="B1961" s="133" t="s">
        <v>163</v>
      </c>
      <c r="C1961" s="133">
        <v>299</v>
      </c>
      <c r="D1961" s="174">
        <v>280</v>
      </c>
      <c r="E1961" s="133" t="s">
        <v>170</v>
      </c>
      <c r="F1961" s="148" t="s">
        <v>9</v>
      </c>
      <c r="G1961" s="134"/>
    </row>
    <row r="1962" spans="1:7" customFormat="1" ht="12" customHeight="1">
      <c r="A1962" s="132" t="s">
        <v>41</v>
      </c>
      <c r="B1962" s="133" t="s">
        <v>163</v>
      </c>
      <c r="C1962" s="133">
        <v>300</v>
      </c>
      <c r="D1962" s="174">
        <v>75</v>
      </c>
      <c r="E1962" s="133" t="s">
        <v>170</v>
      </c>
      <c r="F1962" s="148" t="s">
        <v>9</v>
      </c>
      <c r="G1962" s="134"/>
    </row>
    <row r="1963" spans="1:7" customFormat="1" ht="12" customHeight="1">
      <c r="A1963" s="132" t="s">
        <v>503</v>
      </c>
      <c r="B1963" s="133" t="s">
        <v>163</v>
      </c>
      <c r="C1963" s="133">
        <v>301</v>
      </c>
      <c r="D1963" s="174">
        <v>647</v>
      </c>
      <c r="E1963" s="133" t="s">
        <v>170</v>
      </c>
      <c r="F1963" s="148" t="s">
        <v>9</v>
      </c>
      <c r="G1963" s="134"/>
    </row>
    <row r="1964" spans="1:7" customFormat="1" ht="12" customHeight="1">
      <c r="A1964" s="132" t="s">
        <v>404</v>
      </c>
      <c r="B1964" s="133" t="s">
        <v>163</v>
      </c>
      <c r="C1964" s="133">
        <v>302</v>
      </c>
      <c r="D1964" s="174">
        <v>300</v>
      </c>
      <c r="E1964" s="133" t="s">
        <v>170</v>
      </c>
      <c r="F1964" s="148" t="s">
        <v>9</v>
      </c>
      <c r="G1964" s="134"/>
    </row>
    <row r="1965" spans="1:7" customFormat="1" ht="12" customHeight="1">
      <c r="A1965" s="132" t="s">
        <v>45</v>
      </c>
      <c r="B1965" s="133" t="s">
        <v>163</v>
      </c>
      <c r="C1965" s="133">
        <v>303</v>
      </c>
      <c r="D1965" s="174">
        <v>460</v>
      </c>
      <c r="E1965" s="133" t="s">
        <v>170</v>
      </c>
      <c r="F1965" s="148" t="s">
        <v>9</v>
      </c>
      <c r="G1965" s="134"/>
    </row>
    <row r="1966" spans="1:7" customFormat="1" ht="12" customHeight="1">
      <c r="A1966" s="132" t="s">
        <v>18</v>
      </c>
      <c r="B1966" s="133" t="s">
        <v>163</v>
      </c>
      <c r="C1966" s="133">
        <v>304</v>
      </c>
      <c r="D1966" s="174">
        <v>239</v>
      </c>
      <c r="E1966" s="133" t="s">
        <v>170</v>
      </c>
      <c r="F1966" s="148" t="s">
        <v>9</v>
      </c>
      <c r="G1966" s="134"/>
    </row>
    <row r="1967" spans="1:7" customFormat="1" ht="12" customHeight="1">
      <c r="A1967" s="135" t="s">
        <v>490</v>
      </c>
      <c r="B1967" s="133" t="s">
        <v>163</v>
      </c>
      <c r="C1967" s="133">
        <v>305</v>
      </c>
      <c r="D1967" s="174">
        <v>118</v>
      </c>
      <c r="E1967" s="133" t="s">
        <v>170</v>
      </c>
      <c r="F1967" s="148" t="s">
        <v>9</v>
      </c>
      <c r="G1967" s="134"/>
    </row>
    <row r="1968" spans="1:7" customFormat="1" ht="12" customHeight="1">
      <c r="A1968" s="132" t="s">
        <v>41</v>
      </c>
      <c r="B1968" s="133" t="s">
        <v>163</v>
      </c>
      <c r="C1968" s="133">
        <v>306</v>
      </c>
      <c r="D1968" s="174">
        <v>84</v>
      </c>
      <c r="E1968" s="133" t="s">
        <v>170</v>
      </c>
      <c r="F1968" s="148" t="s">
        <v>9</v>
      </c>
      <c r="G1968" s="134"/>
    </row>
    <row r="1969" spans="1:7" customFormat="1" ht="12" customHeight="1">
      <c r="A1969" s="132" t="s">
        <v>404</v>
      </c>
      <c r="B1969" s="133" t="s">
        <v>163</v>
      </c>
      <c r="C1969" s="133">
        <v>307</v>
      </c>
      <c r="D1969" s="174">
        <v>535</v>
      </c>
      <c r="E1969" s="133" t="s">
        <v>170</v>
      </c>
      <c r="F1969" s="148" t="s">
        <v>9</v>
      </c>
      <c r="G1969" s="134"/>
    </row>
    <row r="1970" spans="1:7" customFormat="1" ht="12" customHeight="1">
      <c r="A1970" s="132" t="s">
        <v>424</v>
      </c>
      <c r="B1970" s="133" t="s">
        <v>163</v>
      </c>
      <c r="C1970" s="133">
        <v>308</v>
      </c>
      <c r="D1970" s="174">
        <v>370</v>
      </c>
      <c r="E1970" s="133" t="s">
        <v>160</v>
      </c>
      <c r="F1970" s="148" t="s">
        <v>496</v>
      </c>
      <c r="G1970" s="134"/>
    </row>
    <row r="1971" spans="1:7" customFormat="1" ht="12" customHeight="1">
      <c r="A1971" s="132" t="s">
        <v>435</v>
      </c>
      <c r="B1971" s="133" t="s">
        <v>163</v>
      </c>
      <c r="C1971" s="133">
        <v>309</v>
      </c>
      <c r="D1971" s="174">
        <v>385</v>
      </c>
      <c r="E1971" s="133" t="s">
        <v>160</v>
      </c>
      <c r="F1971" s="148" t="s">
        <v>496</v>
      </c>
      <c r="G1971" s="134"/>
    </row>
    <row r="1972" spans="1:7" customFormat="1" ht="12" customHeight="1">
      <c r="A1972" s="135" t="s">
        <v>433</v>
      </c>
      <c r="B1972" s="133" t="s">
        <v>163</v>
      </c>
      <c r="C1972" s="133">
        <v>310</v>
      </c>
      <c r="D1972" s="174">
        <v>460</v>
      </c>
      <c r="E1972" s="133" t="s">
        <v>160</v>
      </c>
      <c r="F1972" s="148" t="s">
        <v>496</v>
      </c>
      <c r="G1972" s="134"/>
    </row>
    <row r="1973" spans="1:7" customFormat="1" ht="12" customHeight="1">
      <c r="A1973" s="135" t="s">
        <v>476</v>
      </c>
      <c r="B1973" s="133" t="s">
        <v>163</v>
      </c>
      <c r="C1973" s="133">
        <v>311</v>
      </c>
      <c r="D1973" s="174">
        <v>965</v>
      </c>
      <c r="E1973" s="133" t="s">
        <v>160</v>
      </c>
      <c r="F1973" s="148" t="s">
        <v>496</v>
      </c>
      <c r="G1973" s="134"/>
    </row>
    <row r="1974" spans="1:7" customFormat="1" ht="12" customHeight="1">
      <c r="A1974" s="135" t="s">
        <v>476</v>
      </c>
      <c r="B1974" s="133" t="s">
        <v>163</v>
      </c>
      <c r="C1974" s="133">
        <v>312</v>
      </c>
      <c r="D1974" s="174">
        <v>288</v>
      </c>
      <c r="E1974" s="133" t="s">
        <v>160</v>
      </c>
      <c r="F1974" s="148" t="s">
        <v>9</v>
      </c>
      <c r="G1974" s="134"/>
    </row>
    <row r="1975" spans="1:7" customFormat="1" ht="12" customHeight="1">
      <c r="A1975" s="132" t="s">
        <v>548</v>
      </c>
      <c r="B1975" s="133" t="s">
        <v>163</v>
      </c>
      <c r="C1975" s="133">
        <v>313</v>
      </c>
      <c r="D1975" s="174">
        <v>453</v>
      </c>
      <c r="E1975" s="133" t="s">
        <v>160</v>
      </c>
      <c r="F1975" s="148" t="s">
        <v>9</v>
      </c>
      <c r="G1975" s="134"/>
    </row>
    <row r="1976" spans="1:7" customFormat="1" ht="12" customHeight="1">
      <c r="A1976" s="132" t="s">
        <v>548</v>
      </c>
      <c r="B1976" s="133" t="s">
        <v>163</v>
      </c>
      <c r="C1976" s="133">
        <v>314</v>
      </c>
      <c r="D1976" s="174">
        <v>813</v>
      </c>
      <c r="E1976" s="133" t="s">
        <v>160</v>
      </c>
      <c r="F1976" s="148" t="s">
        <v>496</v>
      </c>
      <c r="G1976" s="134"/>
    </row>
    <row r="1977" spans="1:7" customFormat="1" ht="12" customHeight="1">
      <c r="A1977" s="132" t="s">
        <v>41</v>
      </c>
      <c r="B1977" s="133" t="s">
        <v>163</v>
      </c>
      <c r="C1977" s="133">
        <v>315</v>
      </c>
      <c r="D1977" s="174">
        <v>987</v>
      </c>
      <c r="E1977" s="133" t="s">
        <v>160</v>
      </c>
      <c r="F1977" s="148" t="s">
        <v>496</v>
      </c>
      <c r="G1977" s="134"/>
    </row>
    <row r="1978" spans="1:7" customFormat="1" ht="12" customHeight="1">
      <c r="A1978" s="132" t="s">
        <v>41</v>
      </c>
      <c r="B1978" s="133" t="s">
        <v>163</v>
      </c>
      <c r="C1978" s="133">
        <v>316</v>
      </c>
      <c r="D1978" s="174">
        <v>206</v>
      </c>
      <c r="E1978" s="133" t="s">
        <v>160</v>
      </c>
      <c r="F1978" s="148" t="s">
        <v>9</v>
      </c>
      <c r="G1978" s="134"/>
    </row>
    <row r="1979" spans="1:7" customFormat="1" ht="12" customHeight="1">
      <c r="A1979" s="132" t="s">
        <v>44</v>
      </c>
      <c r="B1979" s="133" t="s">
        <v>163</v>
      </c>
      <c r="C1979" s="133">
        <v>317</v>
      </c>
      <c r="D1979" s="174">
        <v>314</v>
      </c>
      <c r="E1979" s="133" t="s">
        <v>160</v>
      </c>
      <c r="F1979" s="148" t="s">
        <v>496</v>
      </c>
      <c r="G1979" s="134"/>
    </row>
    <row r="1980" spans="1:7" customFormat="1" ht="12" customHeight="1">
      <c r="A1980" s="132" t="s">
        <v>41</v>
      </c>
      <c r="B1980" s="133" t="s">
        <v>163</v>
      </c>
      <c r="C1980" s="133">
        <v>318</v>
      </c>
      <c r="D1980" s="174">
        <v>263</v>
      </c>
      <c r="E1980" s="133" t="s">
        <v>160</v>
      </c>
      <c r="F1980" s="148" t="s">
        <v>496</v>
      </c>
      <c r="G1980" s="134"/>
    </row>
    <row r="1981" spans="1:7" customFormat="1" ht="12" customHeight="1">
      <c r="A1981" s="132" t="s">
        <v>509</v>
      </c>
      <c r="B1981" s="133" t="s">
        <v>163</v>
      </c>
      <c r="C1981" s="133">
        <v>319</v>
      </c>
      <c r="D1981" s="174">
        <v>570</v>
      </c>
      <c r="E1981" s="133" t="s">
        <v>160</v>
      </c>
      <c r="F1981" s="148" t="s">
        <v>496</v>
      </c>
      <c r="G1981" s="134"/>
    </row>
    <row r="1982" spans="1:7" customFormat="1" ht="12" customHeight="1">
      <c r="A1982" s="132" t="s">
        <v>416</v>
      </c>
      <c r="B1982" s="133" t="s">
        <v>163</v>
      </c>
      <c r="C1982" s="133">
        <v>320</v>
      </c>
      <c r="D1982" s="174">
        <v>273</v>
      </c>
      <c r="E1982" s="133" t="s">
        <v>160</v>
      </c>
      <c r="F1982" s="148" t="s">
        <v>496</v>
      </c>
      <c r="G1982" s="134"/>
    </row>
    <row r="1983" spans="1:7" customFormat="1" ht="12" customHeight="1">
      <c r="A1983" s="132" t="s">
        <v>416</v>
      </c>
      <c r="B1983" s="133" t="s">
        <v>163</v>
      </c>
      <c r="C1983" s="133">
        <v>321</v>
      </c>
      <c r="D1983" s="174">
        <v>338</v>
      </c>
      <c r="E1983" s="133" t="s">
        <v>160</v>
      </c>
      <c r="F1983" s="148" t="s">
        <v>9</v>
      </c>
      <c r="G1983" s="134"/>
    </row>
    <row r="1984" spans="1:7" customFormat="1" ht="12" customHeight="1">
      <c r="A1984" s="132" t="s">
        <v>34</v>
      </c>
      <c r="B1984" s="133" t="s">
        <v>163</v>
      </c>
      <c r="C1984" s="133">
        <v>322</v>
      </c>
      <c r="D1984" s="174">
        <v>342</v>
      </c>
      <c r="E1984" s="133" t="s">
        <v>160</v>
      </c>
      <c r="F1984" s="148" t="s">
        <v>9</v>
      </c>
      <c r="G1984" s="134"/>
    </row>
    <row r="1985" spans="1:7" customFormat="1" ht="12" customHeight="1">
      <c r="A1985" s="132" t="s">
        <v>34</v>
      </c>
      <c r="B1985" s="133" t="s">
        <v>163</v>
      </c>
      <c r="C1985" s="133">
        <v>323</v>
      </c>
      <c r="D1985" s="174">
        <v>248</v>
      </c>
      <c r="E1985" s="133" t="s">
        <v>160</v>
      </c>
      <c r="F1985" s="148" t="s">
        <v>496</v>
      </c>
      <c r="G1985" s="134"/>
    </row>
    <row r="1986" spans="1:7" customFormat="1" ht="12" customHeight="1">
      <c r="A1986" s="132" t="s">
        <v>419</v>
      </c>
      <c r="B1986" s="133" t="s">
        <v>163</v>
      </c>
      <c r="C1986" s="133">
        <v>324</v>
      </c>
      <c r="D1986" s="174">
        <v>210</v>
      </c>
      <c r="E1986" s="133" t="s">
        <v>160</v>
      </c>
      <c r="F1986" s="148" t="s">
        <v>496</v>
      </c>
      <c r="G1986" s="134"/>
    </row>
    <row r="1987" spans="1:7" customFormat="1" ht="12" customHeight="1">
      <c r="A1987" s="135" t="s">
        <v>433</v>
      </c>
      <c r="B1987" s="133" t="s">
        <v>163</v>
      </c>
      <c r="C1987" s="133">
        <v>325</v>
      </c>
      <c r="D1987" s="174">
        <v>810</v>
      </c>
      <c r="E1987" s="133" t="s">
        <v>160</v>
      </c>
      <c r="F1987" s="148" t="s">
        <v>496</v>
      </c>
      <c r="G1987" s="134"/>
    </row>
    <row r="1988" spans="1:7" customFormat="1" ht="12" customHeight="1">
      <c r="A1988" s="135" t="s">
        <v>443</v>
      </c>
      <c r="B1988" s="133" t="s">
        <v>163</v>
      </c>
      <c r="C1988" s="133">
        <v>326</v>
      </c>
      <c r="D1988" s="174">
        <v>840</v>
      </c>
      <c r="E1988" s="133" t="s">
        <v>160</v>
      </c>
      <c r="F1988" s="148" t="s">
        <v>496</v>
      </c>
      <c r="G1988" s="134"/>
    </row>
    <row r="1989" spans="1:7" customFormat="1" ht="12" customHeight="1">
      <c r="A1989" s="132" t="s">
        <v>460</v>
      </c>
      <c r="B1989" s="133" t="s">
        <v>163</v>
      </c>
      <c r="C1989" s="133">
        <v>327</v>
      </c>
      <c r="D1989" s="174">
        <v>1145</v>
      </c>
      <c r="E1989" s="133" t="s">
        <v>160</v>
      </c>
      <c r="F1989" s="148" t="s">
        <v>496</v>
      </c>
      <c r="G1989" s="134"/>
    </row>
    <row r="1990" spans="1:7" customFormat="1" ht="12" customHeight="1">
      <c r="A1990" s="132" t="s">
        <v>458</v>
      </c>
      <c r="B1990" s="133" t="s">
        <v>163</v>
      </c>
      <c r="C1990" s="133">
        <v>328</v>
      </c>
      <c r="D1990" s="174">
        <v>460</v>
      </c>
      <c r="E1990" s="133" t="s">
        <v>160</v>
      </c>
      <c r="F1990" s="148" t="s">
        <v>496</v>
      </c>
      <c r="G1990" s="134"/>
    </row>
    <row r="1991" spans="1:7" customFormat="1" ht="12" customHeight="1">
      <c r="A1991" s="132" t="s">
        <v>26</v>
      </c>
      <c r="B1991" s="133" t="s">
        <v>163</v>
      </c>
      <c r="C1991" s="133">
        <v>329</v>
      </c>
      <c r="D1991" s="174">
        <v>3580</v>
      </c>
      <c r="E1991" s="133" t="s">
        <v>160</v>
      </c>
      <c r="F1991" s="148" t="s">
        <v>9</v>
      </c>
      <c r="G1991" s="134"/>
    </row>
    <row r="1992" spans="1:7" customFormat="1" ht="12" customHeight="1">
      <c r="A1992" s="107" t="s">
        <v>540</v>
      </c>
      <c r="B1992" s="133" t="s">
        <v>163</v>
      </c>
      <c r="C1992" s="133">
        <v>330</v>
      </c>
      <c r="D1992" s="174">
        <v>185</v>
      </c>
      <c r="E1992" s="133" t="s">
        <v>160</v>
      </c>
      <c r="F1992" s="148" t="s">
        <v>9</v>
      </c>
      <c r="G1992" s="134"/>
    </row>
    <row r="1993" spans="1:7" customFormat="1" ht="12" customHeight="1">
      <c r="A1993" s="132" t="s">
        <v>514</v>
      </c>
      <c r="B1993" s="133" t="s">
        <v>163</v>
      </c>
      <c r="C1993" s="133">
        <v>331</v>
      </c>
      <c r="D1993" s="174">
        <v>750</v>
      </c>
      <c r="E1993" s="133" t="s">
        <v>160</v>
      </c>
      <c r="F1993" s="148" t="s">
        <v>9</v>
      </c>
      <c r="G1993" s="134"/>
    </row>
    <row r="1994" spans="1:7" customFormat="1" ht="12" customHeight="1">
      <c r="A1994" s="132" t="s">
        <v>520</v>
      </c>
      <c r="B1994" s="133" t="s">
        <v>163</v>
      </c>
      <c r="C1994" s="133">
        <v>332</v>
      </c>
      <c r="D1994" s="174">
        <v>1100</v>
      </c>
      <c r="E1994" s="133" t="s">
        <v>160</v>
      </c>
      <c r="F1994" s="148" t="s">
        <v>9</v>
      </c>
      <c r="G1994" s="134"/>
    </row>
    <row r="1995" spans="1:7" customFormat="1" ht="12" customHeight="1">
      <c r="A1995" s="132" t="s">
        <v>414</v>
      </c>
      <c r="B1995" s="133" t="s">
        <v>163</v>
      </c>
      <c r="C1995" s="133">
        <v>333</v>
      </c>
      <c r="D1995" s="174">
        <v>1530</v>
      </c>
      <c r="E1995" s="133" t="s">
        <v>160</v>
      </c>
      <c r="F1995" s="148" t="s">
        <v>9</v>
      </c>
      <c r="G1995" s="134"/>
    </row>
    <row r="1996" spans="1:7" customFormat="1" ht="12" customHeight="1">
      <c r="A1996" s="132" t="s">
        <v>503</v>
      </c>
      <c r="B1996" s="133" t="s">
        <v>163</v>
      </c>
      <c r="C1996" s="133">
        <v>334</v>
      </c>
      <c r="D1996" s="174">
        <v>560</v>
      </c>
      <c r="E1996" s="133" t="s">
        <v>160</v>
      </c>
      <c r="F1996" s="148" t="s">
        <v>9</v>
      </c>
      <c r="G1996" s="134"/>
    </row>
    <row r="1997" spans="1:7" customFormat="1" ht="12" customHeight="1">
      <c r="A1997" s="132" t="s">
        <v>510</v>
      </c>
      <c r="B1997" s="133" t="s">
        <v>163</v>
      </c>
      <c r="C1997" s="133">
        <v>335</v>
      </c>
      <c r="D1997" s="174">
        <v>700</v>
      </c>
      <c r="E1997" s="133" t="s">
        <v>160</v>
      </c>
      <c r="F1997" s="148" t="s">
        <v>9</v>
      </c>
      <c r="G1997" s="134"/>
    </row>
    <row r="1998" spans="1:7" customFormat="1" ht="12" customHeight="1">
      <c r="A1998" s="132" t="s">
        <v>45</v>
      </c>
      <c r="B1998" s="133" t="s">
        <v>163</v>
      </c>
      <c r="C1998" s="133">
        <v>336</v>
      </c>
      <c r="D1998" s="174">
        <v>700</v>
      </c>
      <c r="E1998" s="133" t="s">
        <v>160</v>
      </c>
      <c r="F1998" s="148" t="s">
        <v>9</v>
      </c>
      <c r="G1998" s="134"/>
    </row>
    <row r="1999" spans="1:7" customFormat="1" ht="12" customHeight="1">
      <c r="A1999" s="132" t="s">
        <v>519</v>
      </c>
      <c r="B1999" s="133" t="s">
        <v>163</v>
      </c>
      <c r="C1999" s="133">
        <v>337</v>
      </c>
      <c r="D1999" s="174">
        <v>670</v>
      </c>
      <c r="E1999" s="133" t="s">
        <v>160</v>
      </c>
      <c r="F1999" s="148" t="s">
        <v>9</v>
      </c>
      <c r="G1999" s="134"/>
    </row>
    <row r="2000" spans="1:7" customFormat="1" ht="12" customHeight="1">
      <c r="A2000" s="132" t="s">
        <v>503</v>
      </c>
      <c r="B2000" s="133" t="s">
        <v>163</v>
      </c>
      <c r="C2000" s="133">
        <v>338</v>
      </c>
      <c r="D2000" s="174">
        <v>613</v>
      </c>
      <c r="E2000" s="133" t="s">
        <v>160</v>
      </c>
      <c r="F2000" s="148" t="s">
        <v>9</v>
      </c>
      <c r="G2000" s="134"/>
    </row>
    <row r="2001" spans="1:7" customFormat="1" ht="12" customHeight="1">
      <c r="A2001" s="132" t="s">
        <v>416</v>
      </c>
      <c r="B2001" s="133" t="s">
        <v>163</v>
      </c>
      <c r="C2001" s="133">
        <v>339</v>
      </c>
      <c r="D2001" s="174">
        <v>613</v>
      </c>
      <c r="E2001" s="133" t="s">
        <v>160</v>
      </c>
      <c r="F2001" s="148" t="s">
        <v>9</v>
      </c>
      <c r="G2001" s="134"/>
    </row>
    <row r="2002" spans="1:7" customFormat="1" ht="12" customHeight="1">
      <c r="A2002" s="132" t="s">
        <v>55</v>
      </c>
      <c r="B2002" s="133" t="s">
        <v>163</v>
      </c>
      <c r="C2002" s="133">
        <v>340</v>
      </c>
      <c r="D2002" s="174">
        <v>614</v>
      </c>
      <c r="E2002" s="133" t="s">
        <v>160</v>
      </c>
      <c r="F2002" s="148" t="s">
        <v>9</v>
      </c>
      <c r="G2002" s="134"/>
    </row>
    <row r="2003" spans="1:7" customFormat="1" ht="12" customHeight="1">
      <c r="A2003" s="132" t="s">
        <v>41</v>
      </c>
      <c r="B2003" s="133" t="s">
        <v>163</v>
      </c>
      <c r="C2003" s="133">
        <v>341</v>
      </c>
      <c r="D2003" s="174">
        <v>695</v>
      </c>
      <c r="E2003" s="133" t="s">
        <v>171</v>
      </c>
      <c r="F2003" s="148" t="s">
        <v>496</v>
      </c>
      <c r="G2003" s="134"/>
    </row>
    <row r="2004" spans="1:7" customFormat="1" ht="12" customHeight="1">
      <c r="A2004" s="132" t="s">
        <v>519</v>
      </c>
      <c r="B2004" s="133" t="s">
        <v>163</v>
      </c>
      <c r="C2004" s="133">
        <v>342</v>
      </c>
      <c r="D2004" s="174">
        <v>370</v>
      </c>
      <c r="E2004" s="133" t="s">
        <v>171</v>
      </c>
      <c r="F2004" s="148" t="s">
        <v>496</v>
      </c>
      <c r="G2004" s="134"/>
    </row>
    <row r="2005" spans="1:7" customFormat="1" ht="12" customHeight="1">
      <c r="A2005" s="132" t="s">
        <v>440</v>
      </c>
      <c r="B2005" s="133" t="s">
        <v>163</v>
      </c>
      <c r="C2005" s="133">
        <v>343</v>
      </c>
      <c r="D2005" s="174">
        <v>565</v>
      </c>
      <c r="E2005" s="133" t="s">
        <v>171</v>
      </c>
      <c r="F2005" s="148" t="s">
        <v>496</v>
      </c>
      <c r="G2005" s="134"/>
    </row>
    <row r="2006" spans="1:7" customFormat="1" ht="12" customHeight="1">
      <c r="A2006" s="132" t="s">
        <v>37</v>
      </c>
      <c r="B2006" s="133" t="s">
        <v>163</v>
      </c>
      <c r="C2006" s="133">
        <v>344</v>
      </c>
      <c r="D2006" s="174">
        <v>278</v>
      </c>
      <c r="E2006" s="133" t="s">
        <v>171</v>
      </c>
      <c r="F2006" s="148" t="s">
        <v>496</v>
      </c>
      <c r="G2006" s="134"/>
    </row>
    <row r="2007" spans="1:7" customFormat="1" ht="12" customHeight="1">
      <c r="A2007" s="132" t="s">
        <v>41</v>
      </c>
      <c r="B2007" s="133" t="s">
        <v>163</v>
      </c>
      <c r="C2007" s="133">
        <v>345</v>
      </c>
      <c r="D2007" s="174">
        <v>888</v>
      </c>
      <c r="E2007" s="133" t="s">
        <v>171</v>
      </c>
      <c r="F2007" s="148" t="s">
        <v>496</v>
      </c>
      <c r="G2007" s="134"/>
    </row>
    <row r="2008" spans="1:7" customFormat="1" ht="12" customHeight="1">
      <c r="A2008" s="132" t="s">
        <v>41</v>
      </c>
      <c r="B2008" s="133" t="s">
        <v>163</v>
      </c>
      <c r="C2008" s="133">
        <v>346</v>
      </c>
      <c r="D2008" s="174">
        <v>905</v>
      </c>
      <c r="E2008" s="133" t="s">
        <v>171</v>
      </c>
      <c r="F2008" s="148" t="s">
        <v>9</v>
      </c>
      <c r="G2008" s="134"/>
    </row>
    <row r="2009" spans="1:7" customFormat="1" ht="12" customHeight="1">
      <c r="A2009" s="132" t="s">
        <v>506</v>
      </c>
      <c r="B2009" s="133" t="s">
        <v>163</v>
      </c>
      <c r="C2009" s="133">
        <v>347</v>
      </c>
      <c r="D2009" s="174">
        <v>505</v>
      </c>
      <c r="E2009" s="133" t="s">
        <v>171</v>
      </c>
      <c r="F2009" s="148" t="s">
        <v>496</v>
      </c>
      <c r="G2009" s="134"/>
    </row>
    <row r="2010" spans="1:7" customFormat="1" ht="12" customHeight="1">
      <c r="A2010" s="132" t="s">
        <v>35</v>
      </c>
      <c r="B2010" s="133" t="s">
        <v>163</v>
      </c>
      <c r="C2010" s="133">
        <v>348</v>
      </c>
      <c r="D2010" s="174">
        <v>570</v>
      </c>
      <c r="E2010" s="133" t="s">
        <v>171</v>
      </c>
      <c r="F2010" s="148" t="s">
        <v>496</v>
      </c>
      <c r="G2010" s="134"/>
    </row>
    <row r="2011" spans="1:7" customFormat="1" ht="12" customHeight="1">
      <c r="A2011" s="132" t="s">
        <v>503</v>
      </c>
      <c r="B2011" s="133" t="s">
        <v>163</v>
      </c>
      <c r="C2011" s="133">
        <v>349</v>
      </c>
      <c r="D2011" s="174">
        <v>120</v>
      </c>
      <c r="E2011" s="133" t="s">
        <v>171</v>
      </c>
      <c r="F2011" s="148" t="s">
        <v>496</v>
      </c>
      <c r="G2011" s="134"/>
    </row>
    <row r="2012" spans="1:7" customFormat="1" ht="12" customHeight="1">
      <c r="A2012" s="132" t="s">
        <v>524</v>
      </c>
      <c r="B2012" s="133" t="s">
        <v>163</v>
      </c>
      <c r="C2012" s="133">
        <v>350</v>
      </c>
      <c r="D2012" s="174">
        <v>268</v>
      </c>
      <c r="E2012" s="133" t="s">
        <v>171</v>
      </c>
      <c r="F2012" s="148" t="s">
        <v>496</v>
      </c>
      <c r="G2012" s="134"/>
    </row>
    <row r="2013" spans="1:7" customFormat="1" ht="12" customHeight="1">
      <c r="A2013" s="132" t="s">
        <v>142</v>
      </c>
      <c r="B2013" s="133" t="s">
        <v>163</v>
      </c>
      <c r="C2013" s="133">
        <v>351</v>
      </c>
      <c r="D2013" s="174">
        <v>296</v>
      </c>
      <c r="E2013" s="133" t="s">
        <v>171</v>
      </c>
      <c r="F2013" s="148" t="s">
        <v>496</v>
      </c>
      <c r="G2013" s="134"/>
    </row>
    <row r="2014" spans="1:7" customFormat="1" ht="12" customHeight="1">
      <c r="A2014" s="132" t="s">
        <v>76</v>
      </c>
      <c r="B2014" s="133" t="s">
        <v>163</v>
      </c>
      <c r="C2014" s="133">
        <v>352</v>
      </c>
      <c r="D2014" s="174">
        <v>358</v>
      </c>
      <c r="E2014" s="133" t="s">
        <v>171</v>
      </c>
      <c r="F2014" s="148" t="s">
        <v>496</v>
      </c>
      <c r="G2014" s="134"/>
    </row>
    <row r="2015" spans="1:7" customFormat="1" ht="12" customHeight="1">
      <c r="A2015" s="132" t="s">
        <v>37</v>
      </c>
      <c r="B2015" s="133" t="s">
        <v>163</v>
      </c>
      <c r="C2015" s="133">
        <v>353</v>
      </c>
      <c r="D2015" s="174">
        <v>309</v>
      </c>
      <c r="E2015" s="133" t="s">
        <v>171</v>
      </c>
      <c r="F2015" s="148" t="s">
        <v>496</v>
      </c>
      <c r="G2015" s="134"/>
    </row>
    <row r="2016" spans="1:7" customFormat="1" ht="12" customHeight="1">
      <c r="A2016" s="132" t="s">
        <v>501</v>
      </c>
      <c r="B2016" s="133" t="s">
        <v>163</v>
      </c>
      <c r="C2016" s="133">
        <v>354</v>
      </c>
      <c r="D2016" s="174">
        <v>475</v>
      </c>
      <c r="E2016" s="133" t="s">
        <v>171</v>
      </c>
      <c r="F2016" s="148" t="s">
        <v>496</v>
      </c>
      <c r="G2016" s="134"/>
    </row>
    <row r="2017" spans="1:7" customFormat="1" ht="12" customHeight="1">
      <c r="A2017" s="132" t="s">
        <v>34</v>
      </c>
      <c r="B2017" s="133" t="s">
        <v>163</v>
      </c>
      <c r="C2017" s="133">
        <v>355</v>
      </c>
      <c r="D2017" s="174">
        <v>853</v>
      </c>
      <c r="E2017" s="133" t="s">
        <v>171</v>
      </c>
      <c r="F2017" s="148" t="s">
        <v>9</v>
      </c>
      <c r="G2017" s="134"/>
    </row>
    <row r="2018" spans="1:7" customFormat="1" ht="12" customHeight="1">
      <c r="A2018" s="132" t="s">
        <v>510</v>
      </c>
      <c r="B2018" s="133" t="s">
        <v>163</v>
      </c>
      <c r="C2018" s="133">
        <v>356</v>
      </c>
      <c r="D2018" s="174">
        <v>415</v>
      </c>
      <c r="E2018" s="133" t="s">
        <v>171</v>
      </c>
      <c r="F2018" s="148" t="s">
        <v>9</v>
      </c>
      <c r="G2018" s="134"/>
    </row>
    <row r="2019" spans="1:7" customFormat="1" ht="12" customHeight="1">
      <c r="A2019" s="132" t="s">
        <v>41</v>
      </c>
      <c r="B2019" s="133" t="s">
        <v>163</v>
      </c>
      <c r="C2019" s="133">
        <v>357</v>
      </c>
      <c r="D2019" s="174">
        <v>442</v>
      </c>
      <c r="E2019" s="133" t="s">
        <v>171</v>
      </c>
      <c r="F2019" s="148" t="s">
        <v>9</v>
      </c>
      <c r="G2019" s="134"/>
    </row>
    <row r="2020" spans="1:7" customFormat="1" ht="12" customHeight="1">
      <c r="A2020" s="132" t="s">
        <v>55</v>
      </c>
      <c r="B2020" s="133" t="s">
        <v>163</v>
      </c>
      <c r="C2020" s="133">
        <v>358</v>
      </c>
      <c r="D2020" s="174">
        <v>294</v>
      </c>
      <c r="E2020" s="133" t="s">
        <v>171</v>
      </c>
      <c r="F2020" s="148" t="s">
        <v>9</v>
      </c>
      <c r="G2020" s="134"/>
    </row>
    <row r="2021" spans="1:7" customFormat="1" ht="12" customHeight="1">
      <c r="A2021" s="132" t="s">
        <v>41</v>
      </c>
      <c r="B2021" s="133" t="s">
        <v>163</v>
      </c>
      <c r="C2021" s="133">
        <v>359</v>
      </c>
      <c r="D2021" s="174">
        <v>304</v>
      </c>
      <c r="E2021" s="133" t="s">
        <v>171</v>
      </c>
      <c r="F2021" s="148" t="s">
        <v>496</v>
      </c>
      <c r="G2021" s="134"/>
    </row>
    <row r="2022" spans="1:7" customFormat="1" ht="12" customHeight="1">
      <c r="A2022" s="132" t="s">
        <v>37</v>
      </c>
      <c r="B2022" s="133" t="s">
        <v>163</v>
      </c>
      <c r="C2022" s="133">
        <v>360</v>
      </c>
      <c r="D2022" s="174">
        <v>253</v>
      </c>
      <c r="E2022" s="133" t="s">
        <v>171</v>
      </c>
      <c r="F2022" s="148" t="s">
        <v>9</v>
      </c>
      <c r="G2022" s="134"/>
    </row>
    <row r="2023" spans="1:7" customFormat="1" ht="12" customHeight="1">
      <c r="A2023" s="135" t="s">
        <v>433</v>
      </c>
      <c r="B2023" s="133" t="s">
        <v>163</v>
      </c>
      <c r="C2023" s="133">
        <v>361</v>
      </c>
      <c r="D2023" s="174">
        <v>515</v>
      </c>
      <c r="E2023" s="133" t="s">
        <v>171</v>
      </c>
      <c r="F2023" s="148" t="s">
        <v>496</v>
      </c>
      <c r="G2023" s="134"/>
    </row>
    <row r="2024" spans="1:7" customFormat="1" ht="12" customHeight="1">
      <c r="A2024" s="132" t="s">
        <v>506</v>
      </c>
      <c r="B2024" s="133" t="s">
        <v>163</v>
      </c>
      <c r="C2024" s="133">
        <v>362</v>
      </c>
      <c r="D2024" s="174">
        <v>388</v>
      </c>
      <c r="E2024" s="133" t="s">
        <v>171</v>
      </c>
      <c r="F2024" s="148" t="s">
        <v>496</v>
      </c>
      <c r="G2024" s="134"/>
    </row>
    <row r="2025" spans="1:7" customFormat="1" ht="12" customHeight="1">
      <c r="A2025" s="132" t="s">
        <v>37</v>
      </c>
      <c r="B2025" s="133" t="s">
        <v>163</v>
      </c>
      <c r="C2025" s="133">
        <v>363</v>
      </c>
      <c r="D2025" s="174">
        <v>463</v>
      </c>
      <c r="E2025" s="133" t="s">
        <v>171</v>
      </c>
      <c r="F2025" s="148" t="s">
        <v>496</v>
      </c>
      <c r="G2025" s="134"/>
    </row>
    <row r="2026" spans="1:7" customFormat="1" ht="12" customHeight="1">
      <c r="A2026" s="132" t="s">
        <v>501</v>
      </c>
      <c r="B2026" s="133" t="s">
        <v>163</v>
      </c>
      <c r="C2026" s="133">
        <v>364</v>
      </c>
      <c r="D2026" s="174">
        <v>247</v>
      </c>
      <c r="E2026" s="133" t="s">
        <v>171</v>
      </c>
      <c r="F2026" s="148" t="s">
        <v>496</v>
      </c>
      <c r="G2026" s="134"/>
    </row>
    <row r="2027" spans="1:7" customFormat="1" ht="12" customHeight="1">
      <c r="A2027" s="132" t="s">
        <v>457</v>
      </c>
      <c r="B2027" s="133" t="s">
        <v>163</v>
      </c>
      <c r="C2027" s="133">
        <v>365</v>
      </c>
      <c r="D2027" s="174">
        <v>310</v>
      </c>
      <c r="E2027" s="133" t="s">
        <v>171</v>
      </c>
      <c r="F2027" s="148" t="s">
        <v>496</v>
      </c>
      <c r="G2027" s="134"/>
    </row>
    <row r="2028" spans="1:7" customFormat="1" ht="12" customHeight="1">
      <c r="A2028" s="132" t="s">
        <v>457</v>
      </c>
      <c r="B2028" s="133" t="s">
        <v>163</v>
      </c>
      <c r="C2028" s="133">
        <v>366</v>
      </c>
      <c r="D2028" s="174">
        <v>500</v>
      </c>
      <c r="E2028" s="133" t="s">
        <v>171</v>
      </c>
      <c r="F2028" s="148" t="s">
        <v>9</v>
      </c>
      <c r="G2028" s="134"/>
    </row>
    <row r="2029" spans="1:7" customFormat="1" ht="12" customHeight="1">
      <c r="A2029" s="132" t="s">
        <v>519</v>
      </c>
      <c r="B2029" s="133" t="s">
        <v>163</v>
      </c>
      <c r="C2029" s="133">
        <v>367</v>
      </c>
      <c r="D2029" s="174">
        <v>493</v>
      </c>
      <c r="E2029" s="133" t="s">
        <v>171</v>
      </c>
      <c r="F2029" s="148" t="s">
        <v>9</v>
      </c>
      <c r="G2029" s="134"/>
    </row>
    <row r="2030" spans="1:7" customFormat="1" ht="12" customHeight="1">
      <c r="A2030" s="132" t="s">
        <v>548</v>
      </c>
      <c r="B2030" s="133" t="s">
        <v>163</v>
      </c>
      <c r="C2030" s="133">
        <v>368</v>
      </c>
      <c r="D2030" s="174">
        <v>2640</v>
      </c>
      <c r="E2030" s="133" t="s">
        <v>171</v>
      </c>
      <c r="F2030" s="148" t="s">
        <v>9</v>
      </c>
      <c r="G2030" s="134"/>
    </row>
    <row r="2031" spans="1:7" customFormat="1" ht="12" customHeight="1">
      <c r="A2031" s="107" t="s">
        <v>540</v>
      </c>
      <c r="B2031" s="133" t="s">
        <v>163</v>
      </c>
      <c r="C2031" s="133">
        <v>369</v>
      </c>
      <c r="D2031" s="174">
        <v>750</v>
      </c>
      <c r="E2031" s="133" t="s">
        <v>171</v>
      </c>
      <c r="F2031" s="148" t="s">
        <v>9</v>
      </c>
      <c r="G2031" s="134"/>
    </row>
    <row r="2032" spans="1:7" customFormat="1" ht="12" customHeight="1">
      <c r="A2032" s="132" t="s">
        <v>548</v>
      </c>
      <c r="B2032" s="133" t="s">
        <v>163</v>
      </c>
      <c r="C2032" s="133">
        <v>370</v>
      </c>
      <c r="D2032" s="174">
        <v>214</v>
      </c>
      <c r="E2032" s="133" t="s">
        <v>171</v>
      </c>
      <c r="F2032" s="148" t="s">
        <v>9</v>
      </c>
      <c r="G2032" s="134"/>
    </row>
    <row r="2033" spans="1:7" customFormat="1" ht="12" customHeight="1">
      <c r="A2033" s="132" t="s">
        <v>24</v>
      </c>
      <c r="B2033" s="133" t="s">
        <v>163</v>
      </c>
      <c r="C2033" s="133">
        <v>371</v>
      </c>
      <c r="D2033" s="174">
        <v>470</v>
      </c>
      <c r="E2033" s="133" t="s">
        <v>171</v>
      </c>
      <c r="F2033" s="148" t="s">
        <v>9</v>
      </c>
      <c r="G2033" s="134"/>
    </row>
    <row r="2034" spans="1:7" customFormat="1" ht="12" customHeight="1">
      <c r="A2034" s="135" t="s">
        <v>406</v>
      </c>
      <c r="B2034" s="133" t="s">
        <v>163</v>
      </c>
      <c r="C2034" s="133">
        <v>372</v>
      </c>
      <c r="D2034" s="174">
        <v>148</v>
      </c>
      <c r="E2034" s="133" t="s">
        <v>171</v>
      </c>
      <c r="F2034" s="148" t="s">
        <v>9</v>
      </c>
      <c r="G2034" s="134"/>
    </row>
    <row r="2035" spans="1:7" customFormat="1" ht="12" customHeight="1">
      <c r="A2035" s="135" t="s">
        <v>406</v>
      </c>
      <c r="B2035" s="133" t="s">
        <v>163</v>
      </c>
      <c r="C2035" s="133">
        <v>373</v>
      </c>
      <c r="D2035" s="174">
        <v>225</v>
      </c>
      <c r="E2035" s="133" t="s">
        <v>171</v>
      </c>
      <c r="F2035" s="148" t="s">
        <v>9</v>
      </c>
      <c r="G2035" s="134"/>
    </row>
    <row r="2036" spans="1:7" customFormat="1" ht="12" customHeight="1">
      <c r="A2036" s="132" t="s">
        <v>503</v>
      </c>
      <c r="B2036" s="133" t="s">
        <v>163</v>
      </c>
      <c r="C2036" s="133">
        <v>374</v>
      </c>
      <c r="D2036" s="174">
        <v>1115</v>
      </c>
      <c r="E2036" s="133" t="s">
        <v>171</v>
      </c>
      <c r="F2036" s="148" t="s">
        <v>9</v>
      </c>
      <c r="G2036" s="134"/>
    </row>
    <row r="2037" spans="1:7" customFormat="1" ht="12" customHeight="1">
      <c r="A2037" s="132" t="s">
        <v>50</v>
      </c>
      <c r="B2037" s="133" t="s">
        <v>163</v>
      </c>
      <c r="C2037" s="133">
        <v>375</v>
      </c>
      <c r="D2037" s="174">
        <v>520</v>
      </c>
      <c r="E2037" s="133" t="s">
        <v>171</v>
      </c>
      <c r="F2037" s="148" t="s">
        <v>9</v>
      </c>
      <c r="G2037" s="134"/>
    </row>
    <row r="2038" spans="1:7" customFormat="1" ht="12" customHeight="1">
      <c r="A2038" s="132" t="s">
        <v>41</v>
      </c>
      <c r="B2038" s="133" t="s">
        <v>163</v>
      </c>
      <c r="C2038" s="133">
        <v>376</v>
      </c>
      <c r="D2038" s="174">
        <v>257</v>
      </c>
      <c r="E2038" s="133" t="s">
        <v>171</v>
      </c>
      <c r="F2038" s="148" t="s">
        <v>9</v>
      </c>
      <c r="G2038" s="134"/>
    </row>
    <row r="2039" spans="1:7" customFormat="1" ht="12" customHeight="1">
      <c r="A2039" s="132" t="s">
        <v>441</v>
      </c>
      <c r="B2039" s="133" t="s">
        <v>163</v>
      </c>
      <c r="C2039" s="133">
        <v>377</v>
      </c>
      <c r="D2039" s="174">
        <v>336</v>
      </c>
      <c r="E2039" s="133" t="s">
        <v>171</v>
      </c>
      <c r="F2039" s="148" t="s">
        <v>9</v>
      </c>
      <c r="G2039" s="134"/>
    </row>
    <row r="2040" spans="1:7" customFormat="1" ht="12" customHeight="1">
      <c r="A2040" s="135" t="s">
        <v>406</v>
      </c>
      <c r="B2040" s="133" t="s">
        <v>163</v>
      </c>
      <c r="C2040" s="133">
        <v>378</v>
      </c>
      <c r="D2040" s="174">
        <v>241</v>
      </c>
      <c r="E2040" s="133" t="s">
        <v>171</v>
      </c>
      <c r="F2040" s="148" t="s">
        <v>9</v>
      </c>
      <c r="G2040" s="134"/>
    </row>
    <row r="2041" spans="1:7" customFormat="1" ht="12" customHeight="1">
      <c r="A2041" s="132" t="s">
        <v>41</v>
      </c>
      <c r="B2041" s="133" t="s">
        <v>163</v>
      </c>
      <c r="C2041" s="133">
        <v>379</v>
      </c>
      <c r="D2041" s="174">
        <v>202</v>
      </c>
      <c r="E2041" s="133" t="s">
        <v>171</v>
      </c>
      <c r="F2041" s="148" t="s">
        <v>9</v>
      </c>
      <c r="G2041" s="134"/>
    </row>
    <row r="2042" spans="1:7" customFormat="1" ht="12" customHeight="1">
      <c r="A2042" s="132" t="s">
        <v>440</v>
      </c>
      <c r="B2042" s="133" t="s">
        <v>163</v>
      </c>
      <c r="C2042" s="133">
        <v>380</v>
      </c>
      <c r="D2042" s="174">
        <v>119</v>
      </c>
      <c r="E2042" s="133" t="s">
        <v>171</v>
      </c>
      <c r="F2042" s="148" t="s">
        <v>9</v>
      </c>
      <c r="G2042" s="134"/>
    </row>
    <row r="2043" spans="1:7" customFormat="1" ht="12" customHeight="1">
      <c r="A2043" s="132" t="s">
        <v>41</v>
      </c>
      <c r="B2043" s="133" t="s">
        <v>163</v>
      </c>
      <c r="C2043" s="133">
        <v>381</v>
      </c>
      <c r="D2043" s="174">
        <v>337</v>
      </c>
      <c r="E2043" s="133" t="s">
        <v>171</v>
      </c>
      <c r="F2043" s="148" t="s">
        <v>9</v>
      </c>
      <c r="G2043" s="134"/>
    </row>
    <row r="2044" spans="1:7" customFormat="1" ht="12" customHeight="1">
      <c r="A2044" s="132" t="s">
        <v>41</v>
      </c>
      <c r="B2044" s="133" t="s">
        <v>163</v>
      </c>
      <c r="C2044" s="133">
        <v>382</v>
      </c>
      <c r="D2044" s="174">
        <v>24</v>
      </c>
      <c r="E2044" s="133" t="s">
        <v>171</v>
      </c>
      <c r="F2044" s="148" t="s">
        <v>9</v>
      </c>
      <c r="G2044" s="134"/>
    </row>
    <row r="2045" spans="1:7" customFormat="1" ht="12" customHeight="1">
      <c r="A2045" s="132" t="s">
        <v>440</v>
      </c>
      <c r="B2045" s="133" t="s">
        <v>163</v>
      </c>
      <c r="C2045" s="133">
        <v>383</v>
      </c>
      <c r="D2045" s="174">
        <v>55</v>
      </c>
      <c r="E2045" s="133" t="s">
        <v>171</v>
      </c>
      <c r="F2045" s="148" t="s">
        <v>9</v>
      </c>
      <c r="G2045" s="134"/>
    </row>
    <row r="2046" spans="1:7" customFormat="1" ht="12" customHeight="1">
      <c r="A2046" s="132" t="s">
        <v>41</v>
      </c>
      <c r="B2046" s="133" t="s">
        <v>163</v>
      </c>
      <c r="C2046" s="133">
        <v>384</v>
      </c>
      <c r="D2046" s="174">
        <v>60</v>
      </c>
      <c r="E2046" s="133" t="s">
        <v>171</v>
      </c>
      <c r="F2046" s="148" t="s">
        <v>9</v>
      </c>
      <c r="G2046" s="134"/>
    </row>
    <row r="2047" spans="1:7" customFormat="1" ht="12" customHeight="1">
      <c r="A2047" s="132" t="s">
        <v>503</v>
      </c>
      <c r="B2047" s="133" t="s">
        <v>163</v>
      </c>
      <c r="C2047" s="133">
        <v>385</v>
      </c>
      <c r="D2047" s="174">
        <v>97</v>
      </c>
      <c r="E2047" s="133" t="s">
        <v>171</v>
      </c>
      <c r="F2047" s="148" t="s">
        <v>9</v>
      </c>
      <c r="G2047" s="134"/>
    </row>
    <row r="2048" spans="1:7" customFormat="1" ht="12" customHeight="1">
      <c r="A2048" s="132" t="s">
        <v>403</v>
      </c>
      <c r="B2048" s="133" t="s">
        <v>163</v>
      </c>
      <c r="C2048" s="133">
        <v>386</v>
      </c>
      <c r="D2048" s="174">
        <v>180</v>
      </c>
      <c r="E2048" s="133" t="s">
        <v>172</v>
      </c>
      <c r="F2048" s="148" t="s">
        <v>497</v>
      </c>
      <c r="G2048" s="134"/>
    </row>
    <row r="2049" spans="1:7" customFormat="1" ht="12" customHeight="1">
      <c r="A2049" s="132" t="s">
        <v>509</v>
      </c>
      <c r="B2049" s="133" t="s">
        <v>163</v>
      </c>
      <c r="C2049" s="133">
        <v>387</v>
      </c>
      <c r="D2049" s="174">
        <v>168</v>
      </c>
      <c r="E2049" s="133" t="s">
        <v>172</v>
      </c>
      <c r="F2049" s="148" t="s">
        <v>497</v>
      </c>
      <c r="G2049" s="134"/>
    </row>
    <row r="2050" spans="1:7" customFormat="1" ht="12" customHeight="1">
      <c r="A2050" s="132" t="s">
        <v>41</v>
      </c>
      <c r="B2050" s="133" t="s">
        <v>163</v>
      </c>
      <c r="C2050" s="133">
        <v>388</v>
      </c>
      <c r="D2050" s="174">
        <v>265</v>
      </c>
      <c r="E2050" s="133" t="s">
        <v>172</v>
      </c>
      <c r="F2050" s="148" t="s">
        <v>497</v>
      </c>
      <c r="G2050" s="134"/>
    </row>
    <row r="2051" spans="1:7" customFormat="1" ht="12" customHeight="1">
      <c r="A2051" s="132" t="s">
        <v>403</v>
      </c>
      <c r="B2051" s="133" t="s">
        <v>163</v>
      </c>
      <c r="C2051" s="133">
        <v>389</v>
      </c>
      <c r="D2051" s="174">
        <v>480</v>
      </c>
      <c r="E2051" s="133" t="s">
        <v>172</v>
      </c>
      <c r="F2051" s="148" t="s">
        <v>497</v>
      </c>
      <c r="G2051" s="134"/>
    </row>
    <row r="2052" spans="1:7" customFormat="1" ht="12" customHeight="1">
      <c r="A2052" s="132" t="s">
        <v>510</v>
      </c>
      <c r="B2052" s="133" t="s">
        <v>163</v>
      </c>
      <c r="C2052" s="133">
        <v>390</v>
      </c>
      <c r="D2052" s="174">
        <v>417</v>
      </c>
      <c r="E2052" s="133" t="s">
        <v>172</v>
      </c>
      <c r="F2052" s="148" t="s">
        <v>497</v>
      </c>
      <c r="G2052" s="134"/>
    </row>
    <row r="2053" spans="1:7" customFormat="1" ht="12" customHeight="1">
      <c r="A2053" s="132" t="s">
        <v>34</v>
      </c>
      <c r="B2053" s="133" t="s">
        <v>163</v>
      </c>
      <c r="C2053" s="133">
        <v>391</v>
      </c>
      <c r="D2053" s="174">
        <v>329</v>
      </c>
      <c r="E2053" s="133" t="s">
        <v>172</v>
      </c>
      <c r="F2053" s="148" t="s">
        <v>497</v>
      </c>
      <c r="G2053" s="134"/>
    </row>
    <row r="2054" spans="1:7" customFormat="1" ht="12" customHeight="1">
      <c r="A2054" s="132" t="s">
        <v>426</v>
      </c>
      <c r="B2054" s="133" t="s">
        <v>163</v>
      </c>
      <c r="C2054" s="133">
        <v>392</v>
      </c>
      <c r="D2054" s="174">
        <v>245</v>
      </c>
      <c r="E2054" s="133" t="s">
        <v>172</v>
      </c>
      <c r="F2054" s="148" t="s">
        <v>497</v>
      </c>
      <c r="G2054" s="134"/>
    </row>
    <row r="2055" spans="1:7" customFormat="1" ht="12" customHeight="1">
      <c r="A2055" s="132" t="s">
        <v>404</v>
      </c>
      <c r="B2055" s="133" t="s">
        <v>163</v>
      </c>
      <c r="C2055" s="133">
        <v>393</v>
      </c>
      <c r="D2055" s="174">
        <v>254</v>
      </c>
      <c r="E2055" s="133" t="s">
        <v>172</v>
      </c>
      <c r="F2055" s="148" t="s">
        <v>497</v>
      </c>
      <c r="G2055" s="134"/>
    </row>
    <row r="2056" spans="1:7" customFormat="1" ht="12" customHeight="1">
      <c r="A2056" s="132" t="s">
        <v>411</v>
      </c>
      <c r="B2056" s="133" t="s">
        <v>163</v>
      </c>
      <c r="C2056" s="133">
        <v>394</v>
      </c>
      <c r="D2056" s="174">
        <v>277</v>
      </c>
      <c r="E2056" s="133" t="s">
        <v>172</v>
      </c>
      <c r="F2056" s="148" t="s">
        <v>497</v>
      </c>
      <c r="G2056" s="134"/>
    </row>
    <row r="2057" spans="1:7" customFormat="1" ht="12" customHeight="1">
      <c r="A2057" s="132" t="s">
        <v>418</v>
      </c>
      <c r="B2057" s="133" t="s">
        <v>163</v>
      </c>
      <c r="C2057" s="133">
        <v>395</v>
      </c>
      <c r="D2057" s="174">
        <v>1437</v>
      </c>
      <c r="E2057" s="133" t="s">
        <v>172</v>
      </c>
      <c r="F2057" s="148" t="s">
        <v>497</v>
      </c>
      <c r="G2057" s="134"/>
    </row>
    <row r="2058" spans="1:7" customFormat="1" ht="12" customHeight="1">
      <c r="A2058" s="132" t="s">
        <v>41</v>
      </c>
      <c r="B2058" s="133" t="s">
        <v>163</v>
      </c>
      <c r="C2058" s="133">
        <v>396</v>
      </c>
      <c r="D2058" s="174">
        <v>248</v>
      </c>
      <c r="E2058" s="133" t="s">
        <v>172</v>
      </c>
      <c r="F2058" s="148" t="s">
        <v>497</v>
      </c>
      <c r="G2058" s="134"/>
    </row>
    <row r="2059" spans="1:7" customFormat="1" ht="12" customHeight="1">
      <c r="A2059" s="132" t="s">
        <v>501</v>
      </c>
      <c r="B2059" s="133" t="s">
        <v>163</v>
      </c>
      <c r="C2059" s="133">
        <v>397</v>
      </c>
      <c r="D2059" s="174">
        <v>130</v>
      </c>
      <c r="E2059" s="133" t="s">
        <v>172</v>
      </c>
      <c r="F2059" s="148" t="s">
        <v>497</v>
      </c>
      <c r="G2059" s="134"/>
    </row>
    <row r="2060" spans="1:7" customFormat="1" ht="12" customHeight="1">
      <c r="A2060" s="132" t="s">
        <v>505</v>
      </c>
      <c r="B2060" s="133" t="s">
        <v>163</v>
      </c>
      <c r="C2060" s="133">
        <v>398</v>
      </c>
      <c r="D2060" s="174">
        <v>6</v>
      </c>
      <c r="E2060" s="133" t="s">
        <v>172</v>
      </c>
      <c r="F2060" s="148" t="s">
        <v>497</v>
      </c>
      <c r="G2060" s="134"/>
    </row>
    <row r="2061" spans="1:7" customFormat="1" ht="12" customHeight="1">
      <c r="A2061" s="132" t="s">
        <v>505</v>
      </c>
      <c r="B2061" s="133" t="s">
        <v>163</v>
      </c>
      <c r="C2061" s="133">
        <v>399</v>
      </c>
      <c r="D2061" s="174">
        <v>448</v>
      </c>
      <c r="E2061" s="133" t="s">
        <v>172</v>
      </c>
      <c r="F2061" s="148" t="s">
        <v>497</v>
      </c>
      <c r="G2061" s="134"/>
    </row>
    <row r="2062" spans="1:7" customFormat="1" ht="12" customHeight="1">
      <c r="A2062" s="132" t="s">
        <v>34</v>
      </c>
      <c r="B2062" s="133" t="s">
        <v>163</v>
      </c>
      <c r="C2062" s="133">
        <v>400</v>
      </c>
      <c r="D2062" s="174">
        <v>203</v>
      </c>
      <c r="E2062" s="133" t="s">
        <v>172</v>
      </c>
      <c r="F2062" s="148" t="s">
        <v>9</v>
      </c>
      <c r="G2062" s="134"/>
    </row>
    <row r="2063" spans="1:7" customFormat="1" ht="12" customHeight="1">
      <c r="A2063" s="132" t="s">
        <v>34</v>
      </c>
      <c r="B2063" s="133" t="s">
        <v>163</v>
      </c>
      <c r="C2063" s="133">
        <v>401</v>
      </c>
      <c r="D2063" s="174">
        <v>253</v>
      </c>
      <c r="E2063" s="133" t="s">
        <v>172</v>
      </c>
      <c r="F2063" s="148" t="s">
        <v>497</v>
      </c>
      <c r="G2063" s="134"/>
    </row>
    <row r="2064" spans="1:7" customFormat="1" ht="12" customHeight="1">
      <c r="A2064" s="132" t="s">
        <v>34</v>
      </c>
      <c r="B2064" s="133" t="s">
        <v>163</v>
      </c>
      <c r="C2064" s="133">
        <v>402</v>
      </c>
      <c r="D2064" s="174">
        <v>400</v>
      </c>
      <c r="E2064" s="133" t="s">
        <v>172</v>
      </c>
      <c r="F2064" s="148" t="s">
        <v>497</v>
      </c>
      <c r="G2064" s="134"/>
    </row>
    <row r="2065" spans="1:7" customFormat="1" ht="12" customHeight="1">
      <c r="A2065" s="132" t="s">
        <v>41</v>
      </c>
      <c r="B2065" s="133" t="s">
        <v>163</v>
      </c>
      <c r="C2065" s="133">
        <v>403</v>
      </c>
      <c r="D2065" s="174">
        <v>477</v>
      </c>
      <c r="E2065" s="133" t="s">
        <v>172</v>
      </c>
      <c r="F2065" s="148" t="s">
        <v>497</v>
      </c>
      <c r="G2065" s="134"/>
    </row>
    <row r="2066" spans="1:7" customFormat="1" ht="12" customHeight="1">
      <c r="A2066" s="132" t="s">
        <v>107</v>
      </c>
      <c r="B2066" s="133" t="s">
        <v>163</v>
      </c>
      <c r="C2066" s="133">
        <v>404</v>
      </c>
      <c r="D2066" s="174">
        <v>235</v>
      </c>
      <c r="E2066" s="133" t="s">
        <v>172</v>
      </c>
      <c r="F2066" s="148" t="s">
        <v>497</v>
      </c>
      <c r="G2066" s="134"/>
    </row>
    <row r="2067" spans="1:7" customFormat="1" ht="12" customHeight="1">
      <c r="A2067" s="135" t="s">
        <v>433</v>
      </c>
      <c r="B2067" s="133" t="s">
        <v>163</v>
      </c>
      <c r="C2067" s="133">
        <v>405</v>
      </c>
      <c r="D2067" s="174">
        <v>408</v>
      </c>
      <c r="E2067" s="133" t="s">
        <v>172</v>
      </c>
      <c r="F2067" s="148" t="s">
        <v>497</v>
      </c>
      <c r="G2067" s="134"/>
    </row>
    <row r="2068" spans="1:7" customFormat="1" ht="12" customHeight="1">
      <c r="A2068" s="132" t="s">
        <v>41</v>
      </c>
      <c r="B2068" s="133" t="s">
        <v>163</v>
      </c>
      <c r="C2068" s="133">
        <v>406</v>
      </c>
      <c r="D2068" s="174">
        <v>164</v>
      </c>
      <c r="E2068" s="133" t="s">
        <v>172</v>
      </c>
      <c r="F2068" s="148" t="s">
        <v>9</v>
      </c>
      <c r="G2068" s="134"/>
    </row>
    <row r="2069" spans="1:7" customFormat="1" ht="12" customHeight="1">
      <c r="A2069" s="132" t="s">
        <v>520</v>
      </c>
      <c r="B2069" s="133" t="s">
        <v>163</v>
      </c>
      <c r="C2069" s="133">
        <v>407</v>
      </c>
      <c r="D2069" s="174">
        <v>224</v>
      </c>
      <c r="E2069" s="133" t="s">
        <v>172</v>
      </c>
      <c r="F2069" s="148" t="s">
        <v>9</v>
      </c>
      <c r="G2069" s="134"/>
    </row>
    <row r="2070" spans="1:7" customFormat="1" ht="12" customHeight="1">
      <c r="A2070" s="132" t="s">
        <v>426</v>
      </c>
      <c r="B2070" s="133" t="s">
        <v>163</v>
      </c>
      <c r="C2070" s="133">
        <v>408</v>
      </c>
      <c r="D2070" s="174">
        <v>157</v>
      </c>
      <c r="E2070" s="133" t="s">
        <v>172</v>
      </c>
      <c r="F2070" s="148" t="s">
        <v>497</v>
      </c>
      <c r="G2070" s="134"/>
    </row>
    <row r="2071" spans="1:7" customFormat="1" ht="12" customHeight="1">
      <c r="A2071" s="132" t="s">
        <v>107</v>
      </c>
      <c r="B2071" s="133" t="s">
        <v>163</v>
      </c>
      <c r="C2071" s="133">
        <v>409</v>
      </c>
      <c r="D2071" s="174">
        <v>93</v>
      </c>
      <c r="E2071" s="133" t="s">
        <v>172</v>
      </c>
      <c r="F2071" s="148" t="s">
        <v>497</v>
      </c>
      <c r="G2071" s="134"/>
    </row>
    <row r="2072" spans="1:7" customFormat="1" ht="12" customHeight="1">
      <c r="A2072" s="132" t="s">
        <v>45</v>
      </c>
      <c r="B2072" s="133" t="s">
        <v>163</v>
      </c>
      <c r="C2072" s="133">
        <v>410</v>
      </c>
      <c r="D2072" s="174">
        <v>131</v>
      </c>
      <c r="E2072" s="133" t="s">
        <v>172</v>
      </c>
      <c r="F2072" s="148" t="s">
        <v>497</v>
      </c>
      <c r="G2072" s="134"/>
    </row>
    <row r="2073" spans="1:7" customFormat="1" ht="12" customHeight="1">
      <c r="A2073" s="132" t="s">
        <v>460</v>
      </c>
      <c r="B2073" s="133" t="s">
        <v>163</v>
      </c>
      <c r="C2073" s="133">
        <v>411</v>
      </c>
      <c r="D2073" s="174">
        <v>815</v>
      </c>
      <c r="E2073" s="133" t="s">
        <v>172</v>
      </c>
      <c r="F2073" s="148" t="s">
        <v>497</v>
      </c>
      <c r="G2073" s="134"/>
    </row>
    <row r="2074" spans="1:7" customFormat="1" ht="12" customHeight="1">
      <c r="A2074" s="132" t="s">
        <v>460</v>
      </c>
      <c r="B2074" s="133" t="s">
        <v>163</v>
      </c>
      <c r="C2074" s="133">
        <v>412</v>
      </c>
      <c r="D2074" s="174">
        <v>243</v>
      </c>
      <c r="E2074" s="133" t="s">
        <v>172</v>
      </c>
      <c r="F2074" s="148" t="s">
        <v>497</v>
      </c>
      <c r="G2074" s="134"/>
    </row>
    <row r="2075" spans="1:7" customFormat="1" ht="12" customHeight="1">
      <c r="A2075" s="135" t="s">
        <v>433</v>
      </c>
      <c r="B2075" s="133" t="s">
        <v>163</v>
      </c>
      <c r="C2075" s="133">
        <v>413</v>
      </c>
      <c r="D2075" s="174">
        <v>463</v>
      </c>
      <c r="E2075" s="133" t="s">
        <v>172</v>
      </c>
      <c r="F2075" s="148" t="s">
        <v>497</v>
      </c>
      <c r="G2075" s="134"/>
    </row>
    <row r="2076" spans="1:7" customFormat="1" ht="12" customHeight="1">
      <c r="A2076" s="132" t="s">
        <v>458</v>
      </c>
      <c r="B2076" s="133" t="s">
        <v>163</v>
      </c>
      <c r="C2076" s="133">
        <v>414</v>
      </c>
      <c r="D2076" s="174">
        <v>173</v>
      </c>
      <c r="E2076" s="133" t="s">
        <v>172</v>
      </c>
      <c r="F2076" s="148" t="s">
        <v>497</v>
      </c>
      <c r="G2076" s="134"/>
    </row>
    <row r="2077" spans="1:7" customFormat="1" ht="12" customHeight="1">
      <c r="A2077" s="132" t="s">
        <v>505</v>
      </c>
      <c r="B2077" s="133" t="s">
        <v>163</v>
      </c>
      <c r="C2077" s="133">
        <v>415</v>
      </c>
      <c r="D2077" s="174">
        <v>282</v>
      </c>
      <c r="E2077" s="133" t="s">
        <v>172</v>
      </c>
      <c r="F2077" s="148" t="s">
        <v>497</v>
      </c>
      <c r="G2077" s="134"/>
    </row>
    <row r="2078" spans="1:7" customFormat="1" ht="12" customHeight="1">
      <c r="A2078" s="132" t="s">
        <v>528</v>
      </c>
      <c r="B2078" s="133" t="s">
        <v>163</v>
      </c>
      <c r="C2078" s="133">
        <v>416</v>
      </c>
      <c r="D2078" s="174">
        <v>126</v>
      </c>
      <c r="E2078" s="133" t="s">
        <v>172</v>
      </c>
      <c r="F2078" s="148" t="s">
        <v>497</v>
      </c>
      <c r="G2078" s="134"/>
    </row>
    <row r="2079" spans="1:7" customFormat="1" ht="12" customHeight="1">
      <c r="A2079" s="132" t="s">
        <v>41</v>
      </c>
      <c r="B2079" s="133" t="s">
        <v>163</v>
      </c>
      <c r="C2079" s="133">
        <v>417</v>
      </c>
      <c r="D2079" s="174">
        <v>162</v>
      </c>
      <c r="E2079" s="133" t="s">
        <v>172</v>
      </c>
      <c r="F2079" s="148" t="s">
        <v>497</v>
      </c>
      <c r="G2079" s="134"/>
    </row>
    <row r="2080" spans="1:7" customFormat="1" ht="12" customHeight="1">
      <c r="A2080" s="132" t="s">
        <v>51</v>
      </c>
      <c r="B2080" s="133" t="s">
        <v>163</v>
      </c>
      <c r="C2080" s="133">
        <v>418</v>
      </c>
      <c r="D2080" s="174">
        <v>418</v>
      </c>
      <c r="E2080" s="133" t="s">
        <v>172</v>
      </c>
      <c r="F2080" s="148" t="s">
        <v>497</v>
      </c>
      <c r="G2080" s="134"/>
    </row>
    <row r="2081" spans="1:7" customFormat="1" ht="12" customHeight="1">
      <c r="A2081" s="132" t="s">
        <v>457</v>
      </c>
      <c r="B2081" s="133" t="s">
        <v>163</v>
      </c>
      <c r="C2081" s="133">
        <v>419</v>
      </c>
      <c r="D2081" s="174">
        <v>585</v>
      </c>
      <c r="E2081" s="133" t="s">
        <v>172</v>
      </c>
      <c r="F2081" s="148" t="s">
        <v>497</v>
      </c>
      <c r="G2081" s="134"/>
    </row>
    <row r="2082" spans="1:7" customFormat="1" ht="12" customHeight="1">
      <c r="A2082" s="132" t="s">
        <v>45</v>
      </c>
      <c r="B2082" s="133" t="s">
        <v>163</v>
      </c>
      <c r="C2082" s="133">
        <v>420</v>
      </c>
      <c r="D2082" s="174">
        <v>103</v>
      </c>
      <c r="E2082" s="133" t="s">
        <v>172</v>
      </c>
      <c r="F2082" s="148" t="s">
        <v>497</v>
      </c>
      <c r="G2082" s="134"/>
    </row>
    <row r="2083" spans="1:7" customFormat="1" ht="12" customHeight="1">
      <c r="A2083" s="132" t="s">
        <v>503</v>
      </c>
      <c r="B2083" s="133" t="s">
        <v>163</v>
      </c>
      <c r="C2083" s="133">
        <v>421</v>
      </c>
      <c r="D2083" s="174">
        <v>305</v>
      </c>
      <c r="E2083" s="133" t="s">
        <v>172</v>
      </c>
      <c r="F2083" s="148" t="s">
        <v>497</v>
      </c>
      <c r="G2083" s="134"/>
    </row>
    <row r="2084" spans="1:7" customFormat="1" ht="12" customHeight="1">
      <c r="A2084" s="132" t="s">
        <v>528</v>
      </c>
      <c r="B2084" s="133" t="s">
        <v>163</v>
      </c>
      <c r="C2084" s="133">
        <v>422</v>
      </c>
      <c r="D2084" s="174">
        <v>213</v>
      </c>
      <c r="E2084" s="133" t="s">
        <v>172</v>
      </c>
      <c r="F2084" s="148" t="s">
        <v>497</v>
      </c>
      <c r="G2084" s="134"/>
    </row>
    <row r="2085" spans="1:7" customFormat="1" ht="12" customHeight="1">
      <c r="A2085" s="132" t="s">
        <v>403</v>
      </c>
      <c r="B2085" s="133" t="s">
        <v>163</v>
      </c>
      <c r="C2085" s="133">
        <v>423</v>
      </c>
      <c r="D2085" s="174">
        <v>288</v>
      </c>
      <c r="E2085" s="133" t="s">
        <v>172</v>
      </c>
      <c r="F2085" s="148" t="s">
        <v>497</v>
      </c>
      <c r="G2085" s="134"/>
    </row>
    <row r="2086" spans="1:7" customFormat="1" ht="12" customHeight="1">
      <c r="A2086" s="107" t="s">
        <v>540</v>
      </c>
      <c r="B2086" s="133" t="s">
        <v>163</v>
      </c>
      <c r="C2086" s="133">
        <v>424</v>
      </c>
      <c r="D2086" s="174">
        <v>206</v>
      </c>
      <c r="E2086" s="133" t="s">
        <v>172</v>
      </c>
      <c r="F2086" s="148" t="s">
        <v>497</v>
      </c>
      <c r="G2086" s="134"/>
    </row>
    <row r="2087" spans="1:7" customFormat="1" ht="12" customHeight="1">
      <c r="A2087" s="132" t="s">
        <v>41</v>
      </c>
      <c r="B2087" s="133" t="s">
        <v>163</v>
      </c>
      <c r="C2087" s="133">
        <v>425</v>
      </c>
      <c r="D2087" s="174">
        <v>127</v>
      </c>
      <c r="E2087" s="133" t="s">
        <v>172</v>
      </c>
      <c r="F2087" s="148" t="s">
        <v>497</v>
      </c>
      <c r="G2087" s="134"/>
    </row>
    <row r="2088" spans="1:7" customFormat="1" ht="12" customHeight="1">
      <c r="A2088" s="132" t="s">
        <v>503</v>
      </c>
      <c r="B2088" s="133" t="s">
        <v>163</v>
      </c>
      <c r="C2088" s="133">
        <v>426</v>
      </c>
      <c r="D2088" s="174">
        <v>510</v>
      </c>
      <c r="E2088" s="133" t="s">
        <v>172</v>
      </c>
      <c r="F2088" s="148" t="s">
        <v>497</v>
      </c>
      <c r="G2088" s="134"/>
    </row>
    <row r="2089" spans="1:7" customFormat="1" ht="12" customHeight="1">
      <c r="A2089" s="132" t="s">
        <v>528</v>
      </c>
      <c r="B2089" s="133" t="s">
        <v>163</v>
      </c>
      <c r="C2089" s="133">
        <v>427</v>
      </c>
      <c r="D2089" s="174">
        <v>247</v>
      </c>
      <c r="E2089" s="133" t="s">
        <v>172</v>
      </c>
      <c r="F2089" s="148" t="s">
        <v>497</v>
      </c>
      <c r="G2089" s="134"/>
    </row>
    <row r="2090" spans="1:7" customFormat="1" ht="12" customHeight="1">
      <c r="A2090" s="132" t="s">
        <v>35</v>
      </c>
      <c r="B2090" s="133" t="s">
        <v>163</v>
      </c>
      <c r="C2090" s="133">
        <v>428</v>
      </c>
      <c r="D2090" s="174">
        <v>224</v>
      </c>
      <c r="E2090" s="133" t="s">
        <v>172</v>
      </c>
      <c r="F2090" s="148" t="s">
        <v>497</v>
      </c>
      <c r="G2090" s="134"/>
    </row>
    <row r="2091" spans="1:7" customFormat="1" ht="12" customHeight="1">
      <c r="A2091" s="132" t="s">
        <v>41</v>
      </c>
      <c r="B2091" s="133" t="s">
        <v>163</v>
      </c>
      <c r="C2091" s="133">
        <v>429</v>
      </c>
      <c r="D2091" s="174">
        <v>260</v>
      </c>
      <c r="E2091" s="133" t="s">
        <v>172</v>
      </c>
      <c r="F2091" s="148" t="s">
        <v>497</v>
      </c>
      <c r="G2091" s="134"/>
    </row>
    <row r="2092" spans="1:7" customFormat="1" ht="12" customHeight="1">
      <c r="A2092" s="132" t="s">
        <v>45</v>
      </c>
      <c r="B2092" s="133" t="s">
        <v>163</v>
      </c>
      <c r="C2092" s="133">
        <v>430</v>
      </c>
      <c r="D2092" s="174">
        <v>260</v>
      </c>
      <c r="E2092" s="133" t="s">
        <v>172</v>
      </c>
      <c r="F2092" s="148" t="s">
        <v>497</v>
      </c>
      <c r="G2092" s="134"/>
    </row>
    <row r="2093" spans="1:7" customFormat="1" ht="12" customHeight="1">
      <c r="A2093" s="132" t="s">
        <v>41</v>
      </c>
      <c r="B2093" s="133" t="s">
        <v>163</v>
      </c>
      <c r="C2093" s="133">
        <v>431</v>
      </c>
      <c r="D2093" s="174">
        <v>358</v>
      </c>
      <c r="E2093" s="133" t="s">
        <v>172</v>
      </c>
      <c r="F2093" s="148" t="s">
        <v>497</v>
      </c>
      <c r="G2093" s="134"/>
    </row>
    <row r="2094" spans="1:7" customFormat="1" ht="12" customHeight="1">
      <c r="A2094" s="132" t="s">
        <v>505</v>
      </c>
      <c r="B2094" s="133" t="s">
        <v>163</v>
      </c>
      <c r="C2094" s="133">
        <v>432</v>
      </c>
      <c r="D2094" s="174">
        <v>169</v>
      </c>
      <c r="E2094" s="133" t="s">
        <v>172</v>
      </c>
      <c r="F2094" s="148" t="s">
        <v>497</v>
      </c>
      <c r="G2094" s="134"/>
    </row>
    <row r="2095" spans="1:7" customFormat="1" ht="12" customHeight="1">
      <c r="A2095" s="132" t="s">
        <v>441</v>
      </c>
      <c r="B2095" s="133" t="s">
        <v>163</v>
      </c>
      <c r="C2095" s="133">
        <v>433</v>
      </c>
      <c r="D2095" s="174">
        <v>540</v>
      </c>
      <c r="E2095" s="133" t="s">
        <v>172</v>
      </c>
      <c r="F2095" s="148" t="s">
        <v>497</v>
      </c>
      <c r="G2095" s="134"/>
    </row>
    <row r="2096" spans="1:7" customFormat="1" ht="12" customHeight="1">
      <c r="A2096" s="132" t="s">
        <v>404</v>
      </c>
      <c r="B2096" s="133" t="s">
        <v>163</v>
      </c>
      <c r="C2096" s="133">
        <v>434</v>
      </c>
      <c r="D2096" s="174">
        <v>975</v>
      </c>
      <c r="E2096" s="133" t="s">
        <v>172</v>
      </c>
      <c r="F2096" s="148" t="s">
        <v>497</v>
      </c>
      <c r="G2096" s="134"/>
    </row>
    <row r="2097" spans="1:7" customFormat="1" ht="12" customHeight="1">
      <c r="A2097" s="132" t="s">
        <v>41</v>
      </c>
      <c r="B2097" s="133" t="s">
        <v>163</v>
      </c>
      <c r="C2097" s="133">
        <v>435</v>
      </c>
      <c r="D2097" s="174">
        <v>305</v>
      </c>
      <c r="E2097" s="133" t="s">
        <v>172</v>
      </c>
      <c r="F2097" s="148" t="s">
        <v>497</v>
      </c>
      <c r="G2097" s="134"/>
    </row>
    <row r="2098" spans="1:7" customFormat="1" ht="12" customHeight="1">
      <c r="A2098" s="132" t="s">
        <v>41</v>
      </c>
      <c r="B2098" s="133" t="s">
        <v>163</v>
      </c>
      <c r="C2098" s="133">
        <v>436</v>
      </c>
      <c r="D2098" s="174">
        <v>277</v>
      </c>
      <c r="E2098" s="133" t="s">
        <v>172</v>
      </c>
      <c r="F2098" s="148" t="s">
        <v>497</v>
      </c>
      <c r="G2098" s="134"/>
    </row>
    <row r="2099" spans="1:7" customFormat="1" ht="12" customHeight="1">
      <c r="A2099" s="132" t="s">
        <v>41</v>
      </c>
      <c r="B2099" s="133" t="s">
        <v>163</v>
      </c>
      <c r="C2099" s="133">
        <v>437</v>
      </c>
      <c r="D2099" s="174">
        <v>220</v>
      </c>
      <c r="E2099" s="133" t="s">
        <v>172</v>
      </c>
      <c r="F2099" s="148" t="s">
        <v>497</v>
      </c>
      <c r="G2099" s="134"/>
    </row>
    <row r="2100" spans="1:7" customFormat="1" ht="12" customHeight="1">
      <c r="A2100" s="132" t="s">
        <v>51</v>
      </c>
      <c r="B2100" s="133" t="s">
        <v>163</v>
      </c>
      <c r="C2100" s="133">
        <v>438</v>
      </c>
      <c r="D2100" s="174">
        <v>256</v>
      </c>
      <c r="E2100" s="133" t="s">
        <v>172</v>
      </c>
      <c r="F2100" s="148" t="s">
        <v>497</v>
      </c>
      <c r="G2100" s="134"/>
    </row>
    <row r="2101" spans="1:7" customFormat="1" ht="12" customHeight="1">
      <c r="A2101" s="132" t="s">
        <v>407</v>
      </c>
      <c r="B2101" s="133" t="s">
        <v>163</v>
      </c>
      <c r="C2101" s="133">
        <v>439</v>
      </c>
      <c r="D2101" s="174">
        <v>492</v>
      </c>
      <c r="E2101" s="133" t="s">
        <v>172</v>
      </c>
      <c r="F2101" s="148" t="s">
        <v>497</v>
      </c>
      <c r="G2101" s="134"/>
    </row>
    <row r="2102" spans="1:7" customFormat="1" ht="12" customHeight="1">
      <c r="A2102" s="132" t="s">
        <v>41</v>
      </c>
      <c r="B2102" s="133" t="s">
        <v>163</v>
      </c>
      <c r="C2102" s="133">
        <v>440</v>
      </c>
      <c r="D2102" s="174">
        <v>645</v>
      </c>
      <c r="E2102" s="133" t="s">
        <v>172</v>
      </c>
      <c r="F2102" s="148" t="s">
        <v>497</v>
      </c>
      <c r="G2102" s="134"/>
    </row>
    <row r="2103" spans="1:7" customFormat="1" ht="12" customHeight="1">
      <c r="A2103" s="132" t="s">
        <v>528</v>
      </c>
      <c r="B2103" s="133" t="s">
        <v>163</v>
      </c>
      <c r="C2103" s="133">
        <v>441</v>
      </c>
      <c r="D2103" s="174">
        <v>412</v>
      </c>
      <c r="E2103" s="133" t="s">
        <v>172</v>
      </c>
      <c r="F2103" s="148" t="s">
        <v>497</v>
      </c>
      <c r="G2103" s="134"/>
    </row>
    <row r="2104" spans="1:7" customFormat="1" ht="12" customHeight="1">
      <c r="A2104" s="132" t="s">
        <v>407</v>
      </c>
      <c r="B2104" s="133" t="s">
        <v>163</v>
      </c>
      <c r="C2104" s="133">
        <v>442</v>
      </c>
      <c r="D2104" s="174">
        <v>664</v>
      </c>
      <c r="E2104" s="133" t="s">
        <v>172</v>
      </c>
      <c r="F2104" s="148" t="s">
        <v>497</v>
      </c>
      <c r="G2104" s="134"/>
    </row>
    <row r="2105" spans="1:7" customFormat="1" ht="12" customHeight="1">
      <c r="A2105" s="132" t="s">
        <v>55</v>
      </c>
      <c r="B2105" s="133" t="s">
        <v>163</v>
      </c>
      <c r="C2105" s="133">
        <v>443</v>
      </c>
      <c r="D2105" s="174">
        <v>260</v>
      </c>
      <c r="E2105" s="133" t="s">
        <v>172</v>
      </c>
      <c r="F2105" s="148" t="s">
        <v>497</v>
      </c>
      <c r="G2105" s="134"/>
    </row>
    <row r="2106" spans="1:7" customFormat="1" ht="12" customHeight="1">
      <c r="A2106" s="132" t="s">
        <v>41</v>
      </c>
      <c r="B2106" s="133" t="s">
        <v>163</v>
      </c>
      <c r="C2106" s="133">
        <v>444</v>
      </c>
      <c r="D2106" s="174">
        <v>170</v>
      </c>
      <c r="E2106" s="133" t="s">
        <v>172</v>
      </c>
      <c r="F2106" s="148" t="s">
        <v>497</v>
      </c>
      <c r="G2106" s="134"/>
    </row>
    <row r="2107" spans="1:7" customFormat="1" ht="12" customHeight="1">
      <c r="A2107" s="132" t="s">
        <v>109</v>
      </c>
      <c r="B2107" s="133" t="s">
        <v>163</v>
      </c>
      <c r="C2107" s="133">
        <v>445</v>
      </c>
      <c r="D2107" s="174">
        <v>177</v>
      </c>
      <c r="E2107" s="133" t="s">
        <v>172</v>
      </c>
      <c r="F2107" s="148" t="s">
        <v>497</v>
      </c>
      <c r="G2107" s="134"/>
    </row>
    <row r="2108" spans="1:7" customFormat="1" ht="12" customHeight="1">
      <c r="A2108" s="132" t="s">
        <v>41</v>
      </c>
      <c r="B2108" s="133" t="s">
        <v>163</v>
      </c>
      <c r="C2108" s="133">
        <v>446</v>
      </c>
      <c r="D2108" s="174">
        <v>478</v>
      </c>
      <c r="E2108" s="133" t="s">
        <v>173</v>
      </c>
      <c r="F2108" s="148" t="s">
        <v>497</v>
      </c>
      <c r="G2108" s="134"/>
    </row>
    <row r="2109" spans="1:7" customFormat="1" ht="12" customHeight="1">
      <c r="A2109" s="132" t="s">
        <v>41</v>
      </c>
      <c r="B2109" s="133" t="s">
        <v>163</v>
      </c>
      <c r="C2109" s="133">
        <v>447</v>
      </c>
      <c r="D2109" s="174">
        <v>690</v>
      </c>
      <c r="E2109" s="133" t="s">
        <v>173</v>
      </c>
      <c r="F2109" s="148" t="s">
        <v>497</v>
      </c>
      <c r="G2109" s="134"/>
    </row>
    <row r="2110" spans="1:7" customFormat="1" ht="12" customHeight="1">
      <c r="A2110" s="132" t="s">
        <v>41</v>
      </c>
      <c r="B2110" s="133" t="s">
        <v>163</v>
      </c>
      <c r="C2110" s="133">
        <v>448</v>
      </c>
      <c r="D2110" s="174">
        <v>368</v>
      </c>
      <c r="E2110" s="133" t="s">
        <v>173</v>
      </c>
      <c r="F2110" s="148" t="s">
        <v>9</v>
      </c>
      <c r="G2110" s="134"/>
    </row>
    <row r="2111" spans="1:7" customFormat="1" ht="12" customHeight="1">
      <c r="A2111" s="132" t="s">
        <v>414</v>
      </c>
      <c r="B2111" s="133" t="s">
        <v>163</v>
      </c>
      <c r="C2111" s="133">
        <v>449</v>
      </c>
      <c r="D2111" s="174">
        <v>600</v>
      </c>
      <c r="E2111" s="133" t="s">
        <v>173</v>
      </c>
      <c r="F2111" s="148" t="s">
        <v>9</v>
      </c>
      <c r="G2111" s="134"/>
    </row>
    <row r="2112" spans="1:7" customFormat="1" ht="12" customHeight="1">
      <c r="A2112" s="132" t="s">
        <v>520</v>
      </c>
      <c r="B2112" s="133" t="s">
        <v>163</v>
      </c>
      <c r="C2112" s="133">
        <v>450</v>
      </c>
      <c r="D2112" s="174">
        <v>345</v>
      </c>
      <c r="E2112" s="133" t="s">
        <v>173</v>
      </c>
      <c r="F2112" s="148" t="s">
        <v>9</v>
      </c>
      <c r="G2112" s="134"/>
    </row>
    <row r="2113" spans="1:7" customFormat="1" ht="12" customHeight="1">
      <c r="A2113" s="135" t="s">
        <v>526</v>
      </c>
      <c r="B2113" s="133" t="s">
        <v>163</v>
      </c>
      <c r="C2113" s="133">
        <v>451</v>
      </c>
      <c r="D2113" s="174">
        <v>190</v>
      </c>
      <c r="E2113" s="133" t="s">
        <v>173</v>
      </c>
      <c r="F2113" s="148" t="s">
        <v>497</v>
      </c>
      <c r="G2113" s="134"/>
    </row>
    <row r="2114" spans="1:7" customFormat="1" ht="12" customHeight="1">
      <c r="A2114" s="132" t="s">
        <v>523</v>
      </c>
      <c r="B2114" s="133" t="s">
        <v>163</v>
      </c>
      <c r="C2114" s="133">
        <v>452</v>
      </c>
      <c r="D2114" s="174">
        <v>243</v>
      </c>
      <c r="E2114" s="133" t="s">
        <v>173</v>
      </c>
      <c r="F2114" s="148" t="s">
        <v>9</v>
      </c>
      <c r="G2114" s="134"/>
    </row>
    <row r="2115" spans="1:7" customFormat="1" ht="12" customHeight="1">
      <c r="A2115" s="132" t="s">
        <v>41</v>
      </c>
      <c r="B2115" s="133" t="s">
        <v>163</v>
      </c>
      <c r="C2115" s="133">
        <v>453</v>
      </c>
      <c r="D2115" s="174">
        <v>512</v>
      </c>
      <c r="E2115" s="133" t="s">
        <v>173</v>
      </c>
      <c r="F2115" s="148" t="s">
        <v>9</v>
      </c>
      <c r="G2115" s="134"/>
    </row>
    <row r="2116" spans="1:7" customFormat="1" ht="12" customHeight="1">
      <c r="A2116" s="132" t="s">
        <v>505</v>
      </c>
      <c r="B2116" s="133" t="s">
        <v>163</v>
      </c>
      <c r="C2116" s="133">
        <v>454</v>
      </c>
      <c r="D2116" s="174">
        <v>340</v>
      </c>
      <c r="E2116" s="133" t="s">
        <v>173</v>
      </c>
      <c r="F2116" s="148" t="s">
        <v>497</v>
      </c>
      <c r="G2116" s="134"/>
    </row>
    <row r="2117" spans="1:7" customFormat="1" ht="12" customHeight="1">
      <c r="A2117" s="135" t="s">
        <v>490</v>
      </c>
      <c r="B2117" s="133" t="s">
        <v>163</v>
      </c>
      <c r="C2117" s="133">
        <v>455</v>
      </c>
      <c r="D2117" s="174">
        <v>513</v>
      </c>
      <c r="E2117" s="133" t="s">
        <v>173</v>
      </c>
      <c r="F2117" s="148" t="s">
        <v>9</v>
      </c>
      <c r="G2117" s="134"/>
    </row>
    <row r="2118" spans="1:7" customFormat="1" ht="12" customHeight="1">
      <c r="A2118" s="132" t="s">
        <v>41</v>
      </c>
      <c r="B2118" s="133" t="s">
        <v>163</v>
      </c>
      <c r="C2118" s="133">
        <v>456</v>
      </c>
      <c r="D2118" s="174">
        <v>443</v>
      </c>
      <c r="E2118" s="133" t="s">
        <v>173</v>
      </c>
      <c r="F2118" s="148" t="s">
        <v>497</v>
      </c>
      <c r="G2118" s="134"/>
    </row>
    <row r="2119" spans="1:7" customFormat="1" ht="12" customHeight="1">
      <c r="A2119" s="132" t="s">
        <v>41</v>
      </c>
      <c r="B2119" s="133" t="s">
        <v>163</v>
      </c>
      <c r="C2119" s="133">
        <v>457</v>
      </c>
      <c r="D2119" s="174">
        <v>12</v>
      </c>
      <c r="E2119" s="133" t="s">
        <v>173</v>
      </c>
      <c r="F2119" s="148" t="s">
        <v>497</v>
      </c>
      <c r="G2119" s="134"/>
    </row>
    <row r="2120" spans="1:7" customFormat="1" ht="12" customHeight="1">
      <c r="A2120" s="132" t="s">
        <v>34</v>
      </c>
      <c r="B2120" s="133" t="s">
        <v>163</v>
      </c>
      <c r="C2120" s="133">
        <v>458</v>
      </c>
      <c r="D2120" s="174">
        <v>50</v>
      </c>
      <c r="E2120" s="133" t="s">
        <v>173</v>
      </c>
      <c r="F2120" s="148" t="s">
        <v>497</v>
      </c>
      <c r="G2120" s="134"/>
    </row>
    <row r="2121" spans="1:7" customFormat="1" ht="12" customHeight="1">
      <c r="A2121" s="132" t="s">
        <v>34</v>
      </c>
      <c r="B2121" s="133" t="s">
        <v>163</v>
      </c>
      <c r="C2121" s="133">
        <v>459</v>
      </c>
      <c r="D2121" s="174">
        <v>85</v>
      </c>
      <c r="E2121" s="133" t="s">
        <v>173</v>
      </c>
      <c r="F2121" s="148" t="s">
        <v>497</v>
      </c>
      <c r="G2121" s="134"/>
    </row>
    <row r="2122" spans="1:7" customFormat="1" ht="12" customHeight="1">
      <c r="A2122" s="132" t="s">
        <v>459</v>
      </c>
      <c r="B2122" s="133" t="s">
        <v>163</v>
      </c>
      <c r="C2122" s="133">
        <v>460</v>
      </c>
      <c r="D2122" s="174">
        <v>410</v>
      </c>
      <c r="E2122" s="133" t="s">
        <v>173</v>
      </c>
      <c r="F2122" s="148" t="s">
        <v>497</v>
      </c>
      <c r="G2122" s="134"/>
    </row>
    <row r="2123" spans="1:7" customFormat="1" ht="12" customHeight="1">
      <c r="A2123" s="132" t="s">
        <v>41</v>
      </c>
      <c r="B2123" s="133" t="s">
        <v>163</v>
      </c>
      <c r="C2123" s="133">
        <v>461</v>
      </c>
      <c r="D2123" s="174">
        <v>12</v>
      </c>
      <c r="E2123" s="133" t="s">
        <v>173</v>
      </c>
      <c r="F2123" s="148" t="s">
        <v>497</v>
      </c>
      <c r="G2123" s="134"/>
    </row>
    <row r="2124" spans="1:7" customFormat="1" ht="12" customHeight="1">
      <c r="A2124" s="132" t="s">
        <v>41</v>
      </c>
      <c r="B2124" s="133" t="s">
        <v>163</v>
      </c>
      <c r="C2124" s="133">
        <v>462</v>
      </c>
      <c r="D2124" s="174">
        <v>200</v>
      </c>
      <c r="E2124" s="133" t="s">
        <v>173</v>
      </c>
      <c r="F2124" s="148" t="s">
        <v>497</v>
      </c>
      <c r="G2124" s="134"/>
    </row>
    <row r="2125" spans="1:7" customFormat="1" ht="12" customHeight="1">
      <c r="A2125" s="132" t="s">
        <v>503</v>
      </c>
      <c r="B2125" s="133" t="s">
        <v>163</v>
      </c>
      <c r="C2125" s="133">
        <v>463</v>
      </c>
      <c r="D2125" s="174">
        <v>388</v>
      </c>
      <c r="E2125" s="133" t="s">
        <v>173</v>
      </c>
      <c r="F2125" s="148" t="s">
        <v>497</v>
      </c>
      <c r="G2125" s="134"/>
    </row>
    <row r="2126" spans="1:7" customFormat="1" ht="12" customHeight="1">
      <c r="A2126" s="132" t="s">
        <v>407</v>
      </c>
      <c r="B2126" s="133" t="s">
        <v>163</v>
      </c>
      <c r="C2126" s="133">
        <v>464</v>
      </c>
      <c r="D2126" s="174">
        <v>213</v>
      </c>
      <c r="E2126" s="133" t="s">
        <v>173</v>
      </c>
      <c r="F2126" s="148" t="s">
        <v>497</v>
      </c>
      <c r="G2126" s="134"/>
    </row>
    <row r="2127" spans="1:7" customFormat="1" ht="12" customHeight="1">
      <c r="A2127" s="132" t="s">
        <v>45</v>
      </c>
      <c r="B2127" s="133" t="s">
        <v>163</v>
      </c>
      <c r="C2127" s="133">
        <v>465</v>
      </c>
      <c r="D2127" s="174">
        <v>332</v>
      </c>
      <c r="E2127" s="133" t="s">
        <v>173</v>
      </c>
      <c r="F2127" s="148" t="s">
        <v>497</v>
      </c>
      <c r="G2127" s="134"/>
    </row>
    <row r="2128" spans="1:7" customFormat="1" ht="12" customHeight="1">
      <c r="A2128" s="132" t="s">
        <v>441</v>
      </c>
      <c r="B2128" s="133" t="s">
        <v>163</v>
      </c>
      <c r="C2128" s="133">
        <v>466</v>
      </c>
      <c r="D2128" s="174">
        <v>167</v>
      </c>
      <c r="E2128" s="133" t="s">
        <v>173</v>
      </c>
      <c r="F2128" s="148" t="s">
        <v>497</v>
      </c>
      <c r="G2128" s="134"/>
    </row>
    <row r="2129" spans="1:7" customFormat="1" ht="12" customHeight="1">
      <c r="A2129" s="132" t="s">
        <v>459</v>
      </c>
      <c r="B2129" s="133" t="s">
        <v>163</v>
      </c>
      <c r="C2129" s="133">
        <v>467</v>
      </c>
      <c r="D2129" s="174">
        <v>144</v>
      </c>
      <c r="E2129" s="133" t="s">
        <v>173</v>
      </c>
      <c r="F2129" s="148" t="s">
        <v>497</v>
      </c>
      <c r="G2129" s="134"/>
    </row>
    <row r="2130" spans="1:7" customFormat="1" ht="12" customHeight="1">
      <c r="A2130" s="132" t="s">
        <v>459</v>
      </c>
      <c r="B2130" s="133" t="s">
        <v>163</v>
      </c>
      <c r="C2130" s="133">
        <v>468</v>
      </c>
      <c r="D2130" s="174">
        <v>11</v>
      </c>
      <c r="E2130" s="133" t="s">
        <v>173</v>
      </c>
      <c r="F2130" s="148" t="s">
        <v>497</v>
      </c>
      <c r="G2130" s="134"/>
    </row>
    <row r="2131" spans="1:7" customFormat="1" ht="12" customHeight="1">
      <c r="A2131" s="132" t="s">
        <v>407</v>
      </c>
      <c r="B2131" s="133" t="s">
        <v>163</v>
      </c>
      <c r="C2131" s="133">
        <v>469</v>
      </c>
      <c r="D2131" s="174">
        <v>5</v>
      </c>
      <c r="E2131" s="133" t="s">
        <v>173</v>
      </c>
      <c r="F2131" s="148" t="s">
        <v>497</v>
      </c>
      <c r="G2131" s="134"/>
    </row>
    <row r="2132" spans="1:7" customFormat="1" ht="12" customHeight="1">
      <c r="A2132" s="132" t="s">
        <v>404</v>
      </c>
      <c r="B2132" s="133" t="s">
        <v>163</v>
      </c>
      <c r="C2132" s="133">
        <v>470</v>
      </c>
      <c r="D2132" s="174">
        <v>315</v>
      </c>
      <c r="E2132" s="133" t="s">
        <v>173</v>
      </c>
      <c r="F2132" s="148" t="s">
        <v>497</v>
      </c>
      <c r="G2132" s="134"/>
    </row>
    <row r="2133" spans="1:7" customFormat="1" ht="12" customHeight="1">
      <c r="A2133" s="132" t="s">
        <v>34</v>
      </c>
      <c r="B2133" s="133" t="s">
        <v>163</v>
      </c>
      <c r="C2133" s="133">
        <v>471</v>
      </c>
      <c r="D2133" s="174">
        <v>290</v>
      </c>
      <c r="E2133" s="133" t="s">
        <v>173</v>
      </c>
      <c r="F2133" s="148" t="s">
        <v>497</v>
      </c>
      <c r="G2133" s="134"/>
    </row>
    <row r="2134" spans="1:7" customFormat="1" ht="12" customHeight="1">
      <c r="A2134" s="132" t="s">
        <v>441</v>
      </c>
      <c r="B2134" s="133" t="s">
        <v>163</v>
      </c>
      <c r="C2134" s="133">
        <v>472</v>
      </c>
      <c r="D2134" s="174">
        <v>83</v>
      </c>
      <c r="E2134" s="133" t="s">
        <v>173</v>
      </c>
      <c r="F2134" s="148" t="s">
        <v>497</v>
      </c>
      <c r="G2134" s="134"/>
    </row>
    <row r="2135" spans="1:7" customFormat="1" ht="12" customHeight="1">
      <c r="A2135" s="132" t="s">
        <v>416</v>
      </c>
      <c r="B2135" s="133" t="s">
        <v>163</v>
      </c>
      <c r="C2135" s="133">
        <v>473</v>
      </c>
      <c r="D2135" s="174">
        <v>65</v>
      </c>
      <c r="E2135" s="133" t="s">
        <v>173</v>
      </c>
      <c r="F2135" s="148" t="s">
        <v>497</v>
      </c>
      <c r="G2135" s="134"/>
    </row>
    <row r="2136" spans="1:7" customFormat="1" ht="12" customHeight="1">
      <c r="A2136" s="132" t="s">
        <v>416</v>
      </c>
      <c r="B2136" s="133" t="s">
        <v>163</v>
      </c>
      <c r="C2136" s="133">
        <v>474</v>
      </c>
      <c r="D2136" s="174">
        <v>479</v>
      </c>
      <c r="E2136" s="133" t="s">
        <v>173</v>
      </c>
      <c r="F2136" s="148" t="s">
        <v>497</v>
      </c>
      <c r="G2136" s="134"/>
    </row>
    <row r="2137" spans="1:7" customFormat="1" ht="12" customHeight="1">
      <c r="A2137" s="132" t="s">
        <v>421</v>
      </c>
      <c r="B2137" s="133" t="s">
        <v>163</v>
      </c>
      <c r="C2137" s="133">
        <v>475</v>
      </c>
      <c r="D2137" s="174">
        <v>220</v>
      </c>
      <c r="E2137" s="133" t="s">
        <v>173</v>
      </c>
      <c r="F2137" s="148" t="s">
        <v>497</v>
      </c>
      <c r="G2137" s="134"/>
    </row>
    <row r="2138" spans="1:7" customFormat="1" ht="12" customHeight="1">
      <c r="A2138" s="135" t="s">
        <v>433</v>
      </c>
      <c r="B2138" s="133" t="s">
        <v>163</v>
      </c>
      <c r="C2138" s="133">
        <v>476</v>
      </c>
      <c r="D2138" s="174">
        <v>439</v>
      </c>
      <c r="E2138" s="133" t="s">
        <v>173</v>
      </c>
      <c r="F2138" s="148" t="s">
        <v>497</v>
      </c>
      <c r="G2138" s="134"/>
    </row>
    <row r="2139" spans="1:7" customFormat="1" ht="12" customHeight="1">
      <c r="A2139" s="107" t="s">
        <v>540</v>
      </c>
      <c r="B2139" s="133" t="s">
        <v>163</v>
      </c>
      <c r="C2139" s="133">
        <v>477</v>
      </c>
      <c r="D2139" s="174">
        <v>342</v>
      </c>
      <c r="E2139" s="133" t="s">
        <v>173</v>
      </c>
      <c r="F2139" s="148" t="s">
        <v>497</v>
      </c>
      <c r="G2139" s="134"/>
    </row>
    <row r="2140" spans="1:7" customFormat="1" ht="12" customHeight="1">
      <c r="A2140" s="107" t="s">
        <v>540</v>
      </c>
      <c r="B2140" s="133" t="s">
        <v>163</v>
      </c>
      <c r="C2140" s="133">
        <v>478</v>
      </c>
      <c r="D2140" s="174">
        <v>245</v>
      </c>
      <c r="E2140" s="133" t="s">
        <v>173</v>
      </c>
      <c r="F2140" s="148" t="s">
        <v>497</v>
      </c>
      <c r="G2140" s="134"/>
    </row>
    <row r="2141" spans="1:7" customFormat="1" ht="12" customHeight="1">
      <c r="A2141" s="132" t="s">
        <v>109</v>
      </c>
      <c r="B2141" s="133" t="s">
        <v>163</v>
      </c>
      <c r="C2141" s="133">
        <v>479</v>
      </c>
      <c r="D2141" s="174">
        <v>603</v>
      </c>
      <c r="E2141" s="133" t="s">
        <v>173</v>
      </c>
      <c r="F2141" s="148" t="s">
        <v>497</v>
      </c>
      <c r="G2141" s="134"/>
    </row>
    <row r="2142" spans="1:7" customFormat="1" ht="12" customHeight="1">
      <c r="A2142" s="135" t="s">
        <v>406</v>
      </c>
      <c r="B2142" s="133" t="s">
        <v>163</v>
      </c>
      <c r="C2142" s="133">
        <v>480</v>
      </c>
      <c r="D2142" s="174">
        <v>493</v>
      </c>
      <c r="E2142" s="133" t="s">
        <v>173</v>
      </c>
      <c r="F2142" s="148" t="s">
        <v>497</v>
      </c>
      <c r="G2142" s="134"/>
    </row>
    <row r="2143" spans="1:7" customFormat="1" ht="12" customHeight="1">
      <c r="A2143" s="132" t="s">
        <v>45</v>
      </c>
      <c r="B2143" s="133" t="s">
        <v>163</v>
      </c>
      <c r="C2143" s="133">
        <v>481</v>
      </c>
      <c r="D2143" s="174">
        <v>272</v>
      </c>
      <c r="E2143" s="133" t="s">
        <v>173</v>
      </c>
      <c r="F2143" s="148" t="s">
        <v>497</v>
      </c>
      <c r="G2143" s="134"/>
    </row>
    <row r="2144" spans="1:7" customFormat="1" ht="12" customHeight="1">
      <c r="A2144" s="132" t="s">
        <v>503</v>
      </c>
      <c r="B2144" s="133" t="s">
        <v>163</v>
      </c>
      <c r="C2144" s="133">
        <v>482</v>
      </c>
      <c r="D2144" s="174">
        <v>485</v>
      </c>
      <c r="E2144" s="133" t="s">
        <v>173</v>
      </c>
      <c r="F2144" s="148" t="s">
        <v>497</v>
      </c>
      <c r="G2144" s="134"/>
    </row>
    <row r="2145" spans="1:7" customFormat="1" ht="12" customHeight="1">
      <c r="A2145" s="132" t="s">
        <v>503</v>
      </c>
      <c r="B2145" s="133" t="s">
        <v>163</v>
      </c>
      <c r="C2145" s="133">
        <v>483</v>
      </c>
      <c r="D2145" s="174">
        <v>500</v>
      </c>
      <c r="E2145" s="133" t="s">
        <v>173</v>
      </c>
      <c r="F2145" s="148" t="s">
        <v>9</v>
      </c>
      <c r="G2145" s="134"/>
    </row>
    <row r="2146" spans="1:7" customFormat="1" ht="12" customHeight="1">
      <c r="A2146" s="135" t="s">
        <v>433</v>
      </c>
      <c r="B2146" s="133" t="s">
        <v>163</v>
      </c>
      <c r="C2146" s="133">
        <v>484</v>
      </c>
      <c r="D2146" s="174">
        <v>403</v>
      </c>
      <c r="E2146" s="133" t="s">
        <v>173</v>
      </c>
      <c r="F2146" s="148" t="s">
        <v>497</v>
      </c>
      <c r="G2146" s="134"/>
    </row>
    <row r="2147" spans="1:7" customFormat="1" ht="12" customHeight="1">
      <c r="A2147" s="132" t="s">
        <v>482</v>
      </c>
      <c r="B2147" s="133" t="s">
        <v>163</v>
      </c>
      <c r="C2147" s="133">
        <v>485</v>
      </c>
      <c r="D2147" s="174">
        <v>255</v>
      </c>
      <c r="E2147" s="133" t="s">
        <v>173</v>
      </c>
      <c r="F2147" s="148" t="s">
        <v>9</v>
      </c>
      <c r="G2147" s="134"/>
    </row>
    <row r="2148" spans="1:7" customFormat="1" ht="12" customHeight="1">
      <c r="A2148" s="132" t="s">
        <v>411</v>
      </c>
      <c r="B2148" s="133" t="s">
        <v>163</v>
      </c>
      <c r="C2148" s="133">
        <v>486</v>
      </c>
      <c r="D2148" s="174">
        <v>1550</v>
      </c>
      <c r="E2148" s="133" t="s">
        <v>173</v>
      </c>
      <c r="F2148" s="148" t="s">
        <v>9</v>
      </c>
      <c r="G2148" s="134"/>
    </row>
    <row r="2149" spans="1:7" customFormat="1" ht="12" customHeight="1">
      <c r="A2149" s="132" t="s">
        <v>34</v>
      </c>
      <c r="B2149" s="133" t="s">
        <v>163</v>
      </c>
      <c r="C2149" s="133">
        <v>487</v>
      </c>
      <c r="D2149" s="174">
        <v>256</v>
      </c>
      <c r="E2149" s="133" t="s">
        <v>173</v>
      </c>
      <c r="F2149" s="148" t="s">
        <v>497</v>
      </c>
      <c r="G2149" s="134"/>
    </row>
    <row r="2150" spans="1:7" customFormat="1" ht="12" customHeight="1">
      <c r="A2150" s="132" t="s">
        <v>41</v>
      </c>
      <c r="B2150" s="133" t="s">
        <v>163</v>
      </c>
      <c r="C2150" s="133">
        <v>488</v>
      </c>
      <c r="D2150" s="174">
        <v>345</v>
      </c>
      <c r="E2150" s="133" t="s">
        <v>173</v>
      </c>
      <c r="F2150" s="148" t="s">
        <v>9</v>
      </c>
      <c r="G2150" s="134"/>
    </row>
    <row r="2151" spans="1:7" customFormat="1" ht="12" customHeight="1">
      <c r="A2151" s="132" t="s">
        <v>441</v>
      </c>
      <c r="B2151" s="133" t="s">
        <v>163</v>
      </c>
      <c r="C2151" s="133">
        <v>489</v>
      </c>
      <c r="D2151" s="174">
        <v>343</v>
      </c>
      <c r="E2151" s="133" t="s">
        <v>173</v>
      </c>
      <c r="F2151" s="148" t="s">
        <v>9</v>
      </c>
      <c r="G2151" s="134"/>
    </row>
    <row r="2152" spans="1:7" customFormat="1" ht="12" customHeight="1">
      <c r="A2152" s="132" t="s">
        <v>509</v>
      </c>
      <c r="B2152" s="133" t="s">
        <v>163</v>
      </c>
      <c r="C2152" s="133">
        <v>490</v>
      </c>
      <c r="D2152" s="174">
        <v>665</v>
      </c>
      <c r="E2152" s="133" t="s">
        <v>173</v>
      </c>
      <c r="F2152" s="148" t="s">
        <v>9</v>
      </c>
      <c r="G2152" s="134"/>
    </row>
    <row r="2153" spans="1:7" customFormat="1" ht="12" customHeight="1">
      <c r="A2153" s="135" t="s">
        <v>476</v>
      </c>
      <c r="B2153" s="133" t="s">
        <v>163</v>
      </c>
      <c r="C2153" s="133">
        <v>491</v>
      </c>
      <c r="D2153" s="174">
        <v>519</v>
      </c>
      <c r="E2153" s="133" t="s">
        <v>173</v>
      </c>
      <c r="F2153" s="148" t="s">
        <v>9</v>
      </c>
      <c r="G2153" s="134"/>
    </row>
    <row r="2154" spans="1:7" customFormat="1" ht="12" customHeight="1">
      <c r="A2154" s="132" t="s">
        <v>414</v>
      </c>
      <c r="B2154" s="133" t="s">
        <v>163</v>
      </c>
      <c r="C2154" s="133">
        <v>492</v>
      </c>
      <c r="D2154" s="174">
        <v>311</v>
      </c>
      <c r="E2154" s="133" t="s">
        <v>173</v>
      </c>
      <c r="F2154" s="148" t="s">
        <v>9</v>
      </c>
      <c r="G2154" s="134"/>
    </row>
    <row r="2155" spans="1:7" customFormat="1" ht="12" customHeight="1">
      <c r="A2155" s="132" t="s">
        <v>501</v>
      </c>
      <c r="B2155" s="133" t="s">
        <v>163</v>
      </c>
      <c r="C2155" s="133">
        <v>493</v>
      </c>
      <c r="D2155" s="174">
        <v>441</v>
      </c>
      <c r="E2155" s="133" t="s">
        <v>173</v>
      </c>
      <c r="F2155" s="148" t="s">
        <v>9</v>
      </c>
      <c r="G2155" s="134"/>
    </row>
    <row r="2156" spans="1:7" customFormat="1" ht="12" customHeight="1">
      <c r="A2156" s="132" t="s">
        <v>491</v>
      </c>
      <c r="B2156" s="133" t="s">
        <v>163</v>
      </c>
      <c r="C2156" s="133">
        <v>494</v>
      </c>
      <c r="D2156" s="174">
        <v>226</v>
      </c>
      <c r="E2156" s="133" t="s">
        <v>173</v>
      </c>
      <c r="F2156" s="148" t="s">
        <v>9</v>
      </c>
      <c r="G2156" s="134"/>
    </row>
    <row r="2157" spans="1:7" customFormat="1" ht="12" customHeight="1">
      <c r="A2157" s="132" t="s">
        <v>18</v>
      </c>
      <c r="B2157" s="133" t="s">
        <v>163</v>
      </c>
      <c r="C2157" s="133">
        <v>495</v>
      </c>
      <c r="D2157" s="174">
        <v>123</v>
      </c>
      <c r="E2157" s="133" t="s">
        <v>173</v>
      </c>
      <c r="F2157" s="148" t="s">
        <v>497</v>
      </c>
      <c r="G2157" s="134"/>
    </row>
    <row r="2158" spans="1:7" customFormat="1" ht="12" customHeight="1">
      <c r="A2158" s="135" t="s">
        <v>526</v>
      </c>
      <c r="B2158" s="133" t="s">
        <v>163</v>
      </c>
      <c r="C2158" s="133">
        <v>496</v>
      </c>
      <c r="D2158" s="174">
        <v>320</v>
      </c>
      <c r="E2158" s="133" t="s">
        <v>173</v>
      </c>
      <c r="F2158" s="148" t="s">
        <v>497</v>
      </c>
      <c r="G2158" s="134"/>
    </row>
    <row r="2159" spans="1:7" customFormat="1" ht="12" customHeight="1">
      <c r="A2159" s="132" t="s">
        <v>480</v>
      </c>
      <c r="B2159" s="133" t="s">
        <v>163</v>
      </c>
      <c r="C2159" s="133">
        <v>497</v>
      </c>
      <c r="D2159" s="174">
        <v>218</v>
      </c>
      <c r="E2159" s="133" t="s">
        <v>173</v>
      </c>
      <c r="F2159" s="148" t="s">
        <v>497</v>
      </c>
      <c r="G2159" s="134"/>
    </row>
    <row r="2160" spans="1:7" customFormat="1" ht="12" customHeight="1">
      <c r="A2160" s="132" t="s">
        <v>480</v>
      </c>
      <c r="B2160" s="133" t="s">
        <v>163</v>
      </c>
      <c r="C2160" s="133">
        <v>498</v>
      </c>
      <c r="D2160" s="174">
        <v>63</v>
      </c>
      <c r="E2160" s="133" t="s">
        <v>173</v>
      </c>
      <c r="F2160" s="148" t="s">
        <v>497</v>
      </c>
      <c r="G2160" s="134"/>
    </row>
    <row r="2161" spans="1:7" customFormat="1" ht="12" customHeight="1">
      <c r="A2161" s="132" t="s">
        <v>523</v>
      </c>
      <c r="B2161" s="133" t="s">
        <v>163</v>
      </c>
      <c r="C2161" s="133">
        <v>499</v>
      </c>
      <c r="D2161" s="174">
        <v>219</v>
      </c>
      <c r="E2161" s="133" t="s">
        <v>141</v>
      </c>
      <c r="F2161" s="148" t="s">
        <v>497</v>
      </c>
      <c r="G2161" s="134"/>
    </row>
    <row r="2162" spans="1:7" customFormat="1" ht="12" customHeight="1">
      <c r="A2162" s="135" t="s">
        <v>490</v>
      </c>
      <c r="B2162" s="133" t="s">
        <v>163</v>
      </c>
      <c r="C2162" s="133">
        <v>500</v>
      </c>
      <c r="D2162" s="174">
        <v>46</v>
      </c>
      <c r="E2162" s="133" t="s">
        <v>141</v>
      </c>
      <c r="F2162" s="148" t="s">
        <v>497</v>
      </c>
      <c r="G2162" s="134"/>
    </row>
    <row r="2163" spans="1:7" customFormat="1" ht="12" customHeight="1">
      <c r="A2163" s="132" t="s">
        <v>107</v>
      </c>
      <c r="B2163" s="133" t="s">
        <v>163</v>
      </c>
      <c r="C2163" s="133">
        <v>501</v>
      </c>
      <c r="D2163" s="174">
        <v>58</v>
      </c>
      <c r="E2163" s="133" t="s">
        <v>141</v>
      </c>
      <c r="F2163" s="148" t="s">
        <v>497</v>
      </c>
      <c r="G2163" s="134"/>
    </row>
    <row r="2164" spans="1:7" customFormat="1" ht="12" customHeight="1">
      <c r="A2164" s="132" t="s">
        <v>107</v>
      </c>
      <c r="B2164" s="133" t="s">
        <v>163</v>
      </c>
      <c r="C2164" s="133">
        <v>502</v>
      </c>
      <c r="D2164" s="174">
        <v>178</v>
      </c>
      <c r="E2164" s="133" t="s">
        <v>141</v>
      </c>
      <c r="F2164" s="148" t="s">
        <v>497</v>
      </c>
      <c r="G2164" s="134"/>
    </row>
    <row r="2165" spans="1:7" customFormat="1" ht="12" customHeight="1">
      <c r="A2165" s="132" t="s">
        <v>41</v>
      </c>
      <c r="B2165" s="133" t="s">
        <v>163</v>
      </c>
      <c r="C2165" s="133">
        <v>503</v>
      </c>
      <c r="D2165" s="174">
        <v>270</v>
      </c>
      <c r="E2165" s="133" t="s">
        <v>141</v>
      </c>
      <c r="F2165" s="148" t="s">
        <v>497</v>
      </c>
      <c r="G2165" s="134"/>
    </row>
    <row r="2166" spans="1:7" customFormat="1" ht="12" customHeight="1">
      <c r="A2166" s="132" t="s">
        <v>411</v>
      </c>
      <c r="B2166" s="133" t="s">
        <v>163</v>
      </c>
      <c r="C2166" s="133">
        <v>504</v>
      </c>
      <c r="D2166" s="174">
        <v>425</v>
      </c>
      <c r="E2166" s="133" t="s">
        <v>141</v>
      </c>
      <c r="F2166" s="148" t="s">
        <v>497</v>
      </c>
      <c r="G2166" s="134"/>
    </row>
    <row r="2167" spans="1:7" customFormat="1" ht="12" customHeight="1">
      <c r="A2167" s="135" t="s">
        <v>490</v>
      </c>
      <c r="B2167" s="133" t="s">
        <v>163</v>
      </c>
      <c r="C2167" s="133">
        <v>505</v>
      </c>
      <c r="D2167" s="174">
        <v>333</v>
      </c>
      <c r="E2167" s="133" t="s">
        <v>141</v>
      </c>
      <c r="F2167" s="148" t="s">
        <v>497</v>
      </c>
      <c r="G2167" s="134"/>
    </row>
    <row r="2168" spans="1:7" customFormat="1" ht="12" customHeight="1">
      <c r="A2168" s="132" t="s">
        <v>435</v>
      </c>
      <c r="B2168" s="133" t="s">
        <v>163</v>
      </c>
      <c r="C2168" s="133">
        <v>506</v>
      </c>
      <c r="D2168" s="174">
        <v>655</v>
      </c>
      <c r="E2168" s="133" t="s">
        <v>141</v>
      </c>
      <c r="F2168" s="148" t="s">
        <v>497</v>
      </c>
      <c r="G2168" s="134"/>
    </row>
    <row r="2169" spans="1:7" customFormat="1" ht="12" customHeight="1">
      <c r="A2169" s="135" t="s">
        <v>433</v>
      </c>
      <c r="B2169" s="133" t="s">
        <v>163</v>
      </c>
      <c r="C2169" s="133">
        <v>507</v>
      </c>
      <c r="D2169" s="174">
        <v>288</v>
      </c>
      <c r="E2169" s="133" t="s">
        <v>141</v>
      </c>
      <c r="F2169" s="148" t="s">
        <v>497</v>
      </c>
      <c r="G2169" s="134"/>
    </row>
    <row r="2170" spans="1:7" customFormat="1" ht="12" customHeight="1">
      <c r="A2170" s="135" t="s">
        <v>433</v>
      </c>
      <c r="B2170" s="133" t="s">
        <v>163</v>
      </c>
      <c r="C2170" s="133">
        <v>508</v>
      </c>
      <c r="D2170" s="174">
        <v>75</v>
      </c>
      <c r="E2170" s="133" t="s">
        <v>141</v>
      </c>
      <c r="F2170" s="148" t="s">
        <v>497</v>
      </c>
      <c r="G2170" s="134"/>
    </row>
    <row r="2171" spans="1:7" customFormat="1" ht="12" customHeight="1">
      <c r="A2171" s="132" t="s">
        <v>505</v>
      </c>
      <c r="B2171" s="133" t="s">
        <v>163</v>
      </c>
      <c r="C2171" s="133">
        <v>509</v>
      </c>
      <c r="D2171" s="174">
        <v>48</v>
      </c>
      <c r="E2171" s="133" t="s">
        <v>141</v>
      </c>
      <c r="F2171" s="148" t="s">
        <v>497</v>
      </c>
      <c r="G2171" s="134"/>
    </row>
    <row r="2172" spans="1:7" customFormat="1" ht="12" customHeight="1">
      <c r="A2172" s="132" t="s">
        <v>505</v>
      </c>
      <c r="B2172" s="133" t="s">
        <v>163</v>
      </c>
      <c r="C2172" s="133">
        <v>510</v>
      </c>
      <c r="D2172" s="174">
        <v>53</v>
      </c>
      <c r="E2172" s="133" t="s">
        <v>141</v>
      </c>
      <c r="F2172" s="148" t="s">
        <v>497</v>
      </c>
      <c r="G2172" s="134"/>
    </row>
    <row r="2173" spans="1:7" customFormat="1" ht="12" customHeight="1">
      <c r="A2173" s="132" t="s">
        <v>441</v>
      </c>
      <c r="B2173" s="133" t="s">
        <v>163</v>
      </c>
      <c r="C2173" s="133">
        <v>511</v>
      </c>
      <c r="D2173" s="174">
        <v>256</v>
      </c>
      <c r="E2173" s="133" t="s">
        <v>141</v>
      </c>
      <c r="F2173" s="148" t="s">
        <v>497</v>
      </c>
      <c r="G2173" s="134"/>
    </row>
    <row r="2174" spans="1:7" customFormat="1" ht="12" customHeight="1">
      <c r="A2174" s="132" t="s">
        <v>505</v>
      </c>
      <c r="B2174" s="133" t="s">
        <v>163</v>
      </c>
      <c r="C2174" s="133">
        <v>512</v>
      </c>
      <c r="D2174" s="174">
        <v>244</v>
      </c>
      <c r="E2174" s="133" t="s">
        <v>141</v>
      </c>
      <c r="F2174" s="148" t="s">
        <v>497</v>
      </c>
      <c r="G2174" s="134"/>
    </row>
    <row r="2175" spans="1:7" customFormat="1" ht="12" customHeight="1">
      <c r="A2175" s="132" t="s">
        <v>508</v>
      </c>
      <c r="B2175" s="133" t="s">
        <v>163</v>
      </c>
      <c r="C2175" s="133">
        <v>513</v>
      </c>
      <c r="D2175" s="174">
        <v>415</v>
      </c>
      <c r="E2175" s="133" t="s">
        <v>141</v>
      </c>
      <c r="F2175" s="148" t="s">
        <v>497</v>
      </c>
      <c r="G2175" s="134"/>
    </row>
    <row r="2176" spans="1:7" customFormat="1" ht="12" customHeight="1">
      <c r="A2176" s="132" t="s">
        <v>404</v>
      </c>
      <c r="B2176" s="133" t="s">
        <v>163</v>
      </c>
      <c r="C2176" s="133">
        <v>514</v>
      </c>
      <c r="D2176" s="174">
        <v>378</v>
      </c>
      <c r="E2176" s="133" t="s">
        <v>141</v>
      </c>
      <c r="F2176" s="148" t="s">
        <v>497</v>
      </c>
      <c r="G2176" s="134"/>
    </row>
    <row r="2177" spans="1:7" customFormat="1" ht="12" customHeight="1">
      <c r="A2177" s="132" t="s">
        <v>505</v>
      </c>
      <c r="B2177" s="133" t="s">
        <v>163</v>
      </c>
      <c r="C2177" s="133">
        <v>515</v>
      </c>
      <c r="D2177" s="174">
        <v>720</v>
      </c>
      <c r="E2177" s="133" t="s">
        <v>141</v>
      </c>
      <c r="F2177" s="148" t="s">
        <v>497</v>
      </c>
      <c r="G2177" s="134"/>
    </row>
    <row r="2178" spans="1:7" customFormat="1" ht="12" customHeight="1">
      <c r="A2178" s="132" t="s">
        <v>134</v>
      </c>
      <c r="B2178" s="133" t="s">
        <v>163</v>
      </c>
      <c r="C2178" s="133">
        <v>516</v>
      </c>
      <c r="D2178" s="174">
        <v>427</v>
      </c>
      <c r="E2178" s="133" t="s">
        <v>141</v>
      </c>
      <c r="F2178" s="148" t="s">
        <v>497</v>
      </c>
      <c r="G2178" s="134"/>
    </row>
    <row r="2179" spans="1:7" customFormat="1" ht="12" customHeight="1">
      <c r="A2179" s="132" t="s">
        <v>505</v>
      </c>
      <c r="B2179" s="133" t="s">
        <v>163</v>
      </c>
      <c r="C2179" s="133">
        <v>517</v>
      </c>
      <c r="D2179" s="174">
        <v>355</v>
      </c>
      <c r="E2179" s="133" t="s">
        <v>141</v>
      </c>
      <c r="F2179" s="148" t="s">
        <v>497</v>
      </c>
      <c r="G2179" s="134"/>
    </row>
    <row r="2180" spans="1:7" customFormat="1" ht="12" customHeight="1">
      <c r="A2180" s="132" t="s">
        <v>50</v>
      </c>
      <c r="B2180" s="133" t="s">
        <v>163</v>
      </c>
      <c r="C2180" s="133">
        <v>518</v>
      </c>
      <c r="D2180" s="174">
        <v>355</v>
      </c>
      <c r="E2180" s="133" t="s">
        <v>141</v>
      </c>
      <c r="F2180" s="148" t="s">
        <v>497</v>
      </c>
      <c r="G2180" s="134"/>
    </row>
    <row r="2181" spans="1:7" customFormat="1" ht="12" customHeight="1">
      <c r="A2181" s="132" t="s">
        <v>45</v>
      </c>
      <c r="B2181" s="133" t="s">
        <v>163</v>
      </c>
      <c r="C2181" s="133">
        <v>519</v>
      </c>
      <c r="D2181" s="174">
        <v>418</v>
      </c>
      <c r="E2181" s="133" t="s">
        <v>141</v>
      </c>
      <c r="F2181" s="148" t="s">
        <v>497</v>
      </c>
      <c r="G2181" s="134"/>
    </row>
    <row r="2182" spans="1:7" customFormat="1" ht="12" customHeight="1">
      <c r="A2182" s="132" t="s">
        <v>524</v>
      </c>
      <c r="B2182" s="133" t="s">
        <v>163</v>
      </c>
      <c r="C2182" s="133">
        <v>520</v>
      </c>
      <c r="D2182" s="174">
        <v>440</v>
      </c>
      <c r="E2182" s="133" t="s">
        <v>141</v>
      </c>
      <c r="F2182" s="148" t="s">
        <v>497</v>
      </c>
      <c r="G2182" s="134"/>
    </row>
    <row r="2183" spans="1:7" customFormat="1" ht="12" customHeight="1">
      <c r="A2183" s="132" t="s">
        <v>416</v>
      </c>
      <c r="B2183" s="133" t="s">
        <v>163</v>
      </c>
      <c r="C2183" s="133">
        <v>521</v>
      </c>
      <c r="D2183" s="174">
        <v>1220</v>
      </c>
      <c r="E2183" s="133" t="s">
        <v>141</v>
      </c>
      <c r="F2183" s="148" t="s">
        <v>497</v>
      </c>
      <c r="G2183" s="134"/>
    </row>
    <row r="2184" spans="1:7" customFormat="1" ht="12" customHeight="1">
      <c r="A2184" s="132" t="s">
        <v>41</v>
      </c>
      <c r="B2184" s="133" t="s">
        <v>163</v>
      </c>
      <c r="C2184" s="133">
        <v>522</v>
      </c>
      <c r="D2184" s="174">
        <v>461</v>
      </c>
      <c r="E2184" s="133" t="s">
        <v>141</v>
      </c>
      <c r="F2184" s="148" t="s">
        <v>497</v>
      </c>
      <c r="G2184" s="134"/>
    </row>
    <row r="2185" spans="1:7" customFormat="1" ht="12" customHeight="1">
      <c r="A2185" s="132" t="s">
        <v>41</v>
      </c>
      <c r="B2185" s="133" t="s">
        <v>163</v>
      </c>
      <c r="C2185" s="133">
        <v>523</v>
      </c>
      <c r="D2185" s="174">
        <v>54</v>
      </c>
      <c r="E2185" s="133" t="s">
        <v>141</v>
      </c>
      <c r="F2185" s="148" t="s">
        <v>497</v>
      </c>
      <c r="G2185" s="134"/>
    </row>
    <row r="2186" spans="1:7" customFormat="1" ht="12" customHeight="1">
      <c r="A2186" s="132" t="s">
        <v>519</v>
      </c>
      <c r="B2186" s="133" t="s">
        <v>163</v>
      </c>
      <c r="C2186" s="133">
        <v>524</v>
      </c>
      <c r="D2186" s="174">
        <v>785</v>
      </c>
      <c r="E2186" s="133" t="s">
        <v>141</v>
      </c>
      <c r="F2186" s="148" t="s">
        <v>497</v>
      </c>
      <c r="G2186" s="134"/>
    </row>
    <row r="2187" spans="1:7" customFormat="1" ht="12" customHeight="1">
      <c r="A2187" s="132" t="s">
        <v>519</v>
      </c>
      <c r="B2187" s="133" t="s">
        <v>163</v>
      </c>
      <c r="C2187" s="133">
        <v>525</v>
      </c>
      <c r="D2187" s="174">
        <v>105</v>
      </c>
      <c r="E2187" s="133" t="s">
        <v>141</v>
      </c>
      <c r="F2187" s="148" t="s">
        <v>497</v>
      </c>
      <c r="G2187" s="134"/>
    </row>
    <row r="2188" spans="1:7" customFormat="1" ht="12" customHeight="1">
      <c r="A2188" s="132" t="s">
        <v>547</v>
      </c>
      <c r="B2188" s="133" t="s">
        <v>163</v>
      </c>
      <c r="C2188" s="133">
        <v>526</v>
      </c>
      <c r="D2188" s="174">
        <v>1</v>
      </c>
      <c r="E2188" s="133" t="s">
        <v>141</v>
      </c>
      <c r="F2188" s="148" t="s">
        <v>497</v>
      </c>
      <c r="G2188" s="134"/>
    </row>
    <row r="2189" spans="1:7" customFormat="1" ht="12" customHeight="1">
      <c r="A2189" s="132" t="s">
        <v>547</v>
      </c>
      <c r="B2189" s="133" t="s">
        <v>163</v>
      </c>
      <c r="C2189" s="133">
        <v>527</v>
      </c>
      <c r="D2189" s="174">
        <v>499</v>
      </c>
      <c r="E2189" s="133" t="s">
        <v>141</v>
      </c>
      <c r="F2189" s="148" t="s">
        <v>497</v>
      </c>
      <c r="G2189" s="134"/>
    </row>
    <row r="2190" spans="1:7" customFormat="1" ht="12" customHeight="1">
      <c r="A2190" s="132" t="s">
        <v>50</v>
      </c>
      <c r="B2190" s="133" t="s">
        <v>163</v>
      </c>
      <c r="C2190" s="133">
        <v>528</v>
      </c>
      <c r="D2190" s="174">
        <v>2105</v>
      </c>
      <c r="E2190" s="133" t="s">
        <v>141</v>
      </c>
      <c r="F2190" s="148" t="s">
        <v>497</v>
      </c>
      <c r="G2190" s="134"/>
    </row>
    <row r="2191" spans="1:7" customFormat="1" ht="12" customHeight="1">
      <c r="A2191" s="132" t="s">
        <v>41</v>
      </c>
      <c r="B2191" s="133" t="s">
        <v>163</v>
      </c>
      <c r="C2191" s="133">
        <v>529</v>
      </c>
      <c r="D2191" s="174">
        <v>322</v>
      </c>
      <c r="E2191" s="133" t="s">
        <v>141</v>
      </c>
      <c r="F2191" s="148" t="s">
        <v>497</v>
      </c>
      <c r="G2191" s="134"/>
    </row>
    <row r="2192" spans="1:7" customFormat="1" ht="12" customHeight="1">
      <c r="A2192" s="132" t="s">
        <v>41</v>
      </c>
      <c r="B2192" s="133" t="s">
        <v>163</v>
      </c>
      <c r="C2192" s="133">
        <v>530</v>
      </c>
      <c r="D2192" s="174">
        <v>223</v>
      </c>
      <c r="E2192" s="133" t="s">
        <v>141</v>
      </c>
      <c r="F2192" s="148" t="s">
        <v>497</v>
      </c>
      <c r="G2192" s="134"/>
    </row>
    <row r="2193" spans="1:7" customFormat="1" ht="12" customHeight="1">
      <c r="A2193" s="132" t="s">
        <v>503</v>
      </c>
      <c r="B2193" s="133" t="s">
        <v>163</v>
      </c>
      <c r="C2193" s="133">
        <v>531</v>
      </c>
      <c r="D2193" s="174">
        <v>377</v>
      </c>
      <c r="E2193" s="133" t="s">
        <v>141</v>
      </c>
      <c r="F2193" s="148" t="s">
        <v>497</v>
      </c>
      <c r="G2193" s="134"/>
    </row>
    <row r="2194" spans="1:7" customFormat="1" ht="12" customHeight="1">
      <c r="A2194" s="135" t="s">
        <v>490</v>
      </c>
      <c r="B2194" s="133" t="s">
        <v>163</v>
      </c>
      <c r="C2194" s="133">
        <v>532</v>
      </c>
      <c r="D2194" s="174">
        <v>407</v>
      </c>
      <c r="E2194" s="133" t="s">
        <v>141</v>
      </c>
      <c r="F2194" s="148" t="s">
        <v>497</v>
      </c>
      <c r="G2194" s="134"/>
    </row>
    <row r="2195" spans="1:7" customFormat="1" ht="12" customHeight="1">
      <c r="A2195" s="135" t="s">
        <v>490</v>
      </c>
      <c r="B2195" s="133" t="s">
        <v>163</v>
      </c>
      <c r="C2195" s="133">
        <v>533</v>
      </c>
      <c r="D2195" s="174">
        <v>565</v>
      </c>
      <c r="E2195" s="133" t="s">
        <v>141</v>
      </c>
      <c r="F2195" s="148" t="s">
        <v>497</v>
      </c>
      <c r="G2195" s="134"/>
    </row>
    <row r="2196" spans="1:7" customFormat="1" ht="12" customHeight="1">
      <c r="A2196" s="132" t="s">
        <v>55</v>
      </c>
      <c r="B2196" s="133" t="s">
        <v>163</v>
      </c>
      <c r="C2196" s="133">
        <v>534</v>
      </c>
      <c r="D2196" s="174">
        <v>325</v>
      </c>
      <c r="E2196" s="133" t="s">
        <v>141</v>
      </c>
      <c r="F2196" s="148" t="s">
        <v>497</v>
      </c>
      <c r="G2196" s="134"/>
    </row>
    <row r="2197" spans="1:7" customFormat="1" ht="12" customHeight="1">
      <c r="A2197" s="132" t="s">
        <v>51</v>
      </c>
      <c r="B2197" s="133" t="s">
        <v>163</v>
      </c>
      <c r="C2197" s="133">
        <v>535</v>
      </c>
      <c r="D2197" s="174">
        <v>325</v>
      </c>
      <c r="E2197" s="133" t="s">
        <v>141</v>
      </c>
      <c r="F2197" s="148" t="s">
        <v>497</v>
      </c>
      <c r="G2197" s="134"/>
    </row>
    <row r="2198" spans="1:7" customFormat="1" ht="12" customHeight="1">
      <c r="A2198" s="132" t="s">
        <v>480</v>
      </c>
      <c r="B2198" s="133" t="s">
        <v>163</v>
      </c>
      <c r="C2198" s="133">
        <v>536</v>
      </c>
      <c r="D2198" s="174">
        <v>560</v>
      </c>
      <c r="E2198" s="133" t="s">
        <v>141</v>
      </c>
      <c r="F2198" s="148" t="s">
        <v>497</v>
      </c>
      <c r="G2198" s="134"/>
    </row>
    <row r="2199" spans="1:7" customFormat="1" ht="12" customHeight="1">
      <c r="A2199" s="132" t="s">
        <v>403</v>
      </c>
      <c r="B2199" s="133" t="s">
        <v>163</v>
      </c>
      <c r="C2199" s="133">
        <v>537</v>
      </c>
      <c r="D2199" s="174">
        <v>129</v>
      </c>
      <c r="E2199" s="133" t="s">
        <v>141</v>
      </c>
      <c r="F2199" s="148" t="s">
        <v>497</v>
      </c>
      <c r="G2199" s="134"/>
    </row>
    <row r="2200" spans="1:7" customFormat="1" ht="12" customHeight="1">
      <c r="A2200" s="132" t="s">
        <v>491</v>
      </c>
      <c r="B2200" s="133" t="s">
        <v>163</v>
      </c>
      <c r="C2200" s="133">
        <v>538</v>
      </c>
      <c r="D2200" s="174">
        <v>98</v>
      </c>
      <c r="E2200" s="133" t="s">
        <v>141</v>
      </c>
      <c r="F2200" s="148" t="s">
        <v>497</v>
      </c>
      <c r="G2200" s="134"/>
    </row>
    <row r="2201" spans="1:7" customFormat="1" ht="12" customHeight="1">
      <c r="A2201" s="132" t="s">
        <v>491</v>
      </c>
      <c r="B2201" s="133" t="s">
        <v>163</v>
      </c>
      <c r="C2201" s="133">
        <v>539</v>
      </c>
      <c r="D2201" s="174">
        <v>198</v>
      </c>
      <c r="E2201" s="133" t="s">
        <v>141</v>
      </c>
      <c r="F2201" s="148" t="s">
        <v>497</v>
      </c>
      <c r="G2201" s="134"/>
    </row>
    <row r="2202" spans="1:7" customFormat="1" ht="12" customHeight="1">
      <c r="A2202" s="132" t="s">
        <v>45</v>
      </c>
      <c r="B2202" s="133" t="s">
        <v>163</v>
      </c>
      <c r="C2202" s="133">
        <v>540</v>
      </c>
      <c r="D2202" s="174">
        <v>435</v>
      </c>
      <c r="E2202" s="133" t="s">
        <v>141</v>
      </c>
      <c r="F2202" s="148" t="s">
        <v>497</v>
      </c>
      <c r="G2202" s="134"/>
    </row>
    <row r="2203" spans="1:7" customFormat="1" ht="12" customHeight="1">
      <c r="A2203" s="132" t="s">
        <v>510</v>
      </c>
      <c r="B2203" s="133" t="s">
        <v>163</v>
      </c>
      <c r="C2203" s="133">
        <v>541</v>
      </c>
      <c r="D2203" s="174">
        <v>453</v>
      </c>
      <c r="E2203" s="133" t="s">
        <v>141</v>
      </c>
      <c r="F2203" s="148" t="s">
        <v>497</v>
      </c>
      <c r="G2203" s="134"/>
    </row>
    <row r="2204" spans="1:7" customFormat="1" ht="12" customHeight="1">
      <c r="A2204" s="135" t="s">
        <v>433</v>
      </c>
      <c r="B2204" s="133" t="s">
        <v>163</v>
      </c>
      <c r="C2204" s="133">
        <v>542</v>
      </c>
      <c r="D2204" s="174">
        <v>670</v>
      </c>
      <c r="E2204" s="133" t="s">
        <v>141</v>
      </c>
      <c r="F2204" s="148" t="s">
        <v>497</v>
      </c>
      <c r="G2204" s="134"/>
    </row>
    <row r="2205" spans="1:7" customFormat="1" ht="12" customHeight="1">
      <c r="A2205" s="135" t="s">
        <v>433</v>
      </c>
      <c r="B2205" s="133" t="s">
        <v>163</v>
      </c>
      <c r="C2205" s="133">
        <v>543</v>
      </c>
      <c r="D2205" s="174">
        <v>345</v>
      </c>
      <c r="E2205" s="133" t="s">
        <v>141</v>
      </c>
      <c r="F2205" s="148" t="s">
        <v>497</v>
      </c>
      <c r="G2205" s="134"/>
    </row>
    <row r="2206" spans="1:7" customFormat="1" ht="12" customHeight="1">
      <c r="A2206" s="132" t="s">
        <v>416</v>
      </c>
      <c r="B2206" s="133" t="s">
        <v>163</v>
      </c>
      <c r="C2206" s="133">
        <v>544</v>
      </c>
      <c r="D2206" s="174">
        <v>217</v>
      </c>
      <c r="E2206" s="133" t="s">
        <v>141</v>
      </c>
      <c r="F2206" s="148" t="s">
        <v>497</v>
      </c>
      <c r="G2206" s="134"/>
    </row>
    <row r="2207" spans="1:7" customFormat="1" ht="12" customHeight="1">
      <c r="A2207" s="135" t="s">
        <v>406</v>
      </c>
      <c r="B2207" s="133" t="s">
        <v>163</v>
      </c>
      <c r="C2207" s="133">
        <v>545</v>
      </c>
      <c r="D2207" s="174">
        <v>710</v>
      </c>
      <c r="E2207" s="133" t="s">
        <v>141</v>
      </c>
      <c r="F2207" s="148" t="s">
        <v>497</v>
      </c>
      <c r="G2207" s="134"/>
    </row>
    <row r="2208" spans="1:7" customFormat="1" ht="12" customHeight="1">
      <c r="A2208" s="132" t="s">
        <v>134</v>
      </c>
      <c r="B2208" s="133" t="s">
        <v>163</v>
      </c>
      <c r="C2208" s="133">
        <v>546</v>
      </c>
      <c r="D2208" s="174">
        <v>407</v>
      </c>
      <c r="E2208" s="133" t="s">
        <v>141</v>
      </c>
      <c r="F2208" s="148" t="s">
        <v>497</v>
      </c>
      <c r="G2208" s="134"/>
    </row>
    <row r="2209" spans="1:7" customFormat="1" ht="12" customHeight="1">
      <c r="A2209" s="132" t="s">
        <v>441</v>
      </c>
      <c r="B2209" s="133" t="s">
        <v>163</v>
      </c>
      <c r="C2209" s="133">
        <v>547</v>
      </c>
      <c r="D2209" s="174">
        <v>116</v>
      </c>
      <c r="E2209" s="133" t="s">
        <v>141</v>
      </c>
      <c r="F2209" s="148" t="s">
        <v>497</v>
      </c>
      <c r="G2209" s="134"/>
    </row>
    <row r="2210" spans="1:7" customFormat="1" ht="12" customHeight="1">
      <c r="A2210" s="132" t="s">
        <v>460</v>
      </c>
      <c r="B2210" s="133" t="s">
        <v>163</v>
      </c>
      <c r="C2210" s="133">
        <v>548</v>
      </c>
      <c r="D2210" s="174">
        <v>730</v>
      </c>
      <c r="E2210" s="133" t="s">
        <v>141</v>
      </c>
      <c r="F2210" s="148" t="s">
        <v>497</v>
      </c>
      <c r="G2210" s="134"/>
    </row>
    <row r="2211" spans="1:7" customFormat="1" ht="12" customHeight="1">
      <c r="A2211" s="132" t="s">
        <v>460</v>
      </c>
      <c r="B2211" s="133" t="s">
        <v>163</v>
      </c>
      <c r="C2211" s="133">
        <v>549</v>
      </c>
      <c r="D2211" s="174">
        <v>542</v>
      </c>
      <c r="E2211" s="133" t="s">
        <v>141</v>
      </c>
      <c r="F2211" s="148" t="s">
        <v>497</v>
      </c>
      <c r="G2211" s="134"/>
    </row>
    <row r="2212" spans="1:7" customFormat="1" ht="12" customHeight="1">
      <c r="A2212" s="132" t="s">
        <v>508</v>
      </c>
      <c r="B2212" s="133" t="s">
        <v>163</v>
      </c>
      <c r="C2212" s="133">
        <v>550</v>
      </c>
      <c r="D2212" s="174">
        <v>14</v>
      </c>
      <c r="E2212" s="133" t="s">
        <v>141</v>
      </c>
      <c r="F2212" s="148" t="s">
        <v>497</v>
      </c>
      <c r="G2212" s="134"/>
    </row>
    <row r="2213" spans="1:7" customFormat="1" ht="12" customHeight="1">
      <c r="A2213" s="132" t="s">
        <v>508</v>
      </c>
      <c r="B2213" s="133" t="s">
        <v>163</v>
      </c>
      <c r="C2213" s="133">
        <v>551</v>
      </c>
      <c r="D2213" s="174">
        <v>334</v>
      </c>
      <c r="E2213" s="133" t="s">
        <v>141</v>
      </c>
      <c r="F2213" s="148" t="s">
        <v>497</v>
      </c>
      <c r="G2213" s="134"/>
    </row>
    <row r="2214" spans="1:7" customFormat="1" ht="12" customHeight="1">
      <c r="A2214" s="132" t="s">
        <v>45</v>
      </c>
      <c r="B2214" s="133" t="s">
        <v>163</v>
      </c>
      <c r="C2214" s="133">
        <v>552</v>
      </c>
      <c r="D2214" s="174">
        <v>284</v>
      </c>
      <c r="E2214" s="133" t="s">
        <v>141</v>
      </c>
      <c r="F2214" s="148" t="s">
        <v>497</v>
      </c>
      <c r="G2214" s="134"/>
    </row>
    <row r="2215" spans="1:7" customFormat="1" ht="12" customHeight="1">
      <c r="A2215" s="132" t="s">
        <v>505</v>
      </c>
      <c r="B2215" s="133" t="s">
        <v>163</v>
      </c>
      <c r="C2215" s="133">
        <v>553</v>
      </c>
      <c r="D2215" s="174">
        <v>367</v>
      </c>
      <c r="E2215" s="133" t="s">
        <v>141</v>
      </c>
      <c r="F2215" s="148" t="s">
        <v>497</v>
      </c>
      <c r="G2215" s="134"/>
    </row>
    <row r="2216" spans="1:7" customFormat="1" ht="12" customHeight="1">
      <c r="A2216" s="132" t="s">
        <v>503</v>
      </c>
      <c r="B2216" s="133" t="s">
        <v>163</v>
      </c>
      <c r="C2216" s="133">
        <v>554</v>
      </c>
      <c r="D2216" s="174">
        <v>185</v>
      </c>
      <c r="E2216" s="133" t="s">
        <v>141</v>
      </c>
      <c r="F2216" s="148" t="s">
        <v>497</v>
      </c>
      <c r="G2216" s="134"/>
    </row>
    <row r="2217" spans="1:7" customFormat="1" ht="12" customHeight="1">
      <c r="A2217" s="132" t="s">
        <v>41</v>
      </c>
      <c r="B2217" s="133" t="s">
        <v>163</v>
      </c>
      <c r="C2217" s="133">
        <v>555</v>
      </c>
      <c r="D2217" s="174">
        <v>205</v>
      </c>
      <c r="E2217" s="133" t="s">
        <v>141</v>
      </c>
      <c r="F2217" s="148" t="s">
        <v>497</v>
      </c>
      <c r="G2217" s="134"/>
    </row>
    <row r="2218" spans="1:7" customFormat="1" ht="12" customHeight="1">
      <c r="A2218" s="132" t="s">
        <v>414</v>
      </c>
      <c r="B2218" s="133" t="s">
        <v>163</v>
      </c>
      <c r="C2218" s="133">
        <v>556</v>
      </c>
      <c r="D2218" s="174">
        <v>308</v>
      </c>
      <c r="E2218" s="133" t="s">
        <v>141</v>
      </c>
      <c r="F2218" s="148" t="s">
        <v>497</v>
      </c>
      <c r="G2218" s="134"/>
    </row>
    <row r="2219" spans="1:7" customFormat="1" ht="12" customHeight="1">
      <c r="A2219" s="132" t="s">
        <v>457</v>
      </c>
      <c r="B2219" s="133" t="s">
        <v>163</v>
      </c>
      <c r="C2219" s="133">
        <v>557</v>
      </c>
      <c r="D2219" s="174">
        <v>825</v>
      </c>
      <c r="E2219" s="133" t="s">
        <v>141</v>
      </c>
      <c r="F2219" s="148" t="s">
        <v>497</v>
      </c>
      <c r="G2219" s="134"/>
    </row>
    <row r="2220" spans="1:7" customFormat="1" ht="12" customHeight="1">
      <c r="A2220" s="132" t="s">
        <v>457</v>
      </c>
      <c r="B2220" s="133" t="s">
        <v>163</v>
      </c>
      <c r="C2220" s="133">
        <v>558</v>
      </c>
      <c r="D2220" s="174">
        <v>1395</v>
      </c>
      <c r="E2220" s="133" t="s">
        <v>141</v>
      </c>
      <c r="F2220" s="148" t="s">
        <v>497</v>
      </c>
      <c r="G2220" s="134"/>
    </row>
    <row r="2221" spans="1:7" customFormat="1" ht="12" customHeight="1">
      <c r="A2221" s="132" t="s">
        <v>510</v>
      </c>
      <c r="B2221" s="133" t="s">
        <v>163</v>
      </c>
      <c r="C2221" s="133">
        <v>559</v>
      </c>
      <c r="D2221" s="174">
        <v>275</v>
      </c>
      <c r="E2221" s="133" t="s">
        <v>141</v>
      </c>
      <c r="F2221" s="148" t="s">
        <v>497</v>
      </c>
      <c r="G2221" s="134"/>
    </row>
    <row r="2222" spans="1:7" customFormat="1" ht="12" customHeight="1">
      <c r="A2222" s="132" t="s">
        <v>510</v>
      </c>
      <c r="B2222" s="133" t="s">
        <v>163</v>
      </c>
      <c r="C2222" s="133">
        <v>560</v>
      </c>
      <c r="D2222" s="174">
        <v>697</v>
      </c>
      <c r="E2222" s="133" t="s">
        <v>141</v>
      </c>
      <c r="F2222" s="148" t="s">
        <v>497</v>
      </c>
      <c r="G2222" s="134"/>
    </row>
    <row r="2223" spans="1:7" customFormat="1" ht="12" customHeight="1">
      <c r="A2223" s="132" t="s">
        <v>511</v>
      </c>
      <c r="B2223" s="133" t="s">
        <v>163</v>
      </c>
      <c r="C2223" s="133">
        <v>561</v>
      </c>
      <c r="D2223" s="174">
        <v>767</v>
      </c>
      <c r="E2223" s="133" t="s">
        <v>141</v>
      </c>
      <c r="F2223" s="148" t="s">
        <v>497</v>
      </c>
      <c r="G2223" s="134"/>
    </row>
    <row r="2224" spans="1:7" customFormat="1" ht="12" customHeight="1">
      <c r="A2224" s="132" t="s">
        <v>41</v>
      </c>
      <c r="B2224" s="133" t="s">
        <v>163</v>
      </c>
      <c r="C2224" s="133">
        <v>562</v>
      </c>
      <c r="D2224" s="174">
        <v>354</v>
      </c>
      <c r="E2224" s="133" t="s">
        <v>141</v>
      </c>
      <c r="F2224" s="148" t="s">
        <v>497</v>
      </c>
      <c r="G2224" s="134"/>
    </row>
    <row r="2225" spans="1:7" customFormat="1" ht="12" customHeight="1">
      <c r="A2225" s="132" t="s">
        <v>404</v>
      </c>
      <c r="B2225" s="133" t="s">
        <v>163</v>
      </c>
      <c r="C2225" s="133">
        <v>563</v>
      </c>
      <c r="D2225" s="174">
        <v>285</v>
      </c>
      <c r="E2225" s="133" t="s">
        <v>141</v>
      </c>
      <c r="F2225" s="148" t="s">
        <v>497</v>
      </c>
      <c r="G2225" s="134"/>
    </row>
    <row r="2226" spans="1:7" customFormat="1" ht="12" customHeight="1">
      <c r="A2226" s="132" t="s">
        <v>404</v>
      </c>
      <c r="B2226" s="133" t="s">
        <v>163</v>
      </c>
      <c r="C2226" s="133">
        <v>564</v>
      </c>
      <c r="D2226" s="174">
        <v>245</v>
      </c>
      <c r="E2226" s="133" t="s">
        <v>141</v>
      </c>
      <c r="F2226" s="148" t="s">
        <v>497</v>
      </c>
      <c r="G2226" s="134"/>
    </row>
    <row r="2227" spans="1:7" customFormat="1" ht="12" customHeight="1">
      <c r="A2227" s="132" t="s">
        <v>436</v>
      </c>
      <c r="B2227" s="133" t="s">
        <v>163</v>
      </c>
      <c r="C2227" s="133">
        <v>565</v>
      </c>
      <c r="D2227" s="174">
        <v>530</v>
      </c>
      <c r="E2227" s="133" t="s">
        <v>141</v>
      </c>
      <c r="F2227" s="148" t="s">
        <v>497</v>
      </c>
      <c r="G2227" s="134"/>
    </row>
    <row r="2228" spans="1:7" customFormat="1" ht="12" customHeight="1">
      <c r="A2228" s="132" t="s">
        <v>435</v>
      </c>
      <c r="B2228" s="133" t="s">
        <v>163</v>
      </c>
      <c r="C2228" s="133">
        <v>566</v>
      </c>
      <c r="D2228" s="174">
        <v>845</v>
      </c>
      <c r="E2228" s="133" t="s">
        <v>141</v>
      </c>
      <c r="F2228" s="148" t="s">
        <v>497</v>
      </c>
      <c r="G2228" s="134"/>
    </row>
    <row r="2229" spans="1:7" customFormat="1" ht="12" customHeight="1">
      <c r="A2229" s="132" t="s">
        <v>41</v>
      </c>
      <c r="B2229" s="133" t="s">
        <v>163</v>
      </c>
      <c r="C2229" s="133">
        <v>567</v>
      </c>
      <c r="D2229" s="174">
        <v>490</v>
      </c>
      <c r="E2229" s="133" t="s">
        <v>141</v>
      </c>
      <c r="F2229" s="148" t="s">
        <v>497</v>
      </c>
      <c r="G2229" s="134"/>
    </row>
    <row r="2230" spans="1:7" customFormat="1" ht="12" customHeight="1">
      <c r="A2230" s="135" t="s">
        <v>432</v>
      </c>
      <c r="B2230" s="133" t="s">
        <v>163</v>
      </c>
      <c r="C2230" s="133">
        <v>568</v>
      </c>
      <c r="D2230" s="174">
        <v>364</v>
      </c>
      <c r="E2230" s="133" t="s">
        <v>141</v>
      </c>
      <c r="F2230" s="148" t="s">
        <v>497</v>
      </c>
      <c r="G2230" s="134"/>
    </row>
    <row r="2231" spans="1:7" customFormat="1" ht="12" customHeight="1">
      <c r="A2231" s="132" t="s">
        <v>441</v>
      </c>
      <c r="B2231" s="133" t="s">
        <v>163</v>
      </c>
      <c r="C2231" s="133">
        <v>569</v>
      </c>
      <c r="D2231" s="174">
        <v>369</v>
      </c>
      <c r="E2231" s="133" t="s">
        <v>141</v>
      </c>
      <c r="F2231" s="148" t="s">
        <v>497</v>
      </c>
      <c r="G2231" s="134"/>
    </row>
    <row r="2232" spans="1:7" customFormat="1" ht="12" customHeight="1">
      <c r="A2232" s="132" t="s">
        <v>438</v>
      </c>
      <c r="B2232" s="133" t="s">
        <v>163</v>
      </c>
      <c r="C2232" s="133">
        <v>570</v>
      </c>
      <c r="D2232" s="174">
        <v>442</v>
      </c>
      <c r="E2232" s="133" t="s">
        <v>141</v>
      </c>
      <c r="F2232" s="148" t="s">
        <v>497</v>
      </c>
      <c r="G2232" s="134"/>
    </row>
    <row r="2233" spans="1:7" customFormat="1" ht="12" customHeight="1">
      <c r="A2233" s="132" t="s">
        <v>524</v>
      </c>
      <c r="B2233" s="133" t="s">
        <v>163</v>
      </c>
      <c r="C2233" s="133">
        <v>571</v>
      </c>
      <c r="D2233" s="174">
        <v>163</v>
      </c>
      <c r="E2233" s="133" t="s">
        <v>141</v>
      </c>
      <c r="F2233" s="148" t="s">
        <v>497</v>
      </c>
      <c r="G2233" s="134"/>
    </row>
    <row r="2234" spans="1:7" customFormat="1" ht="12" customHeight="1">
      <c r="A2234" s="132" t="s">
        <v>524</v>
      </c>
      <c r="B2234" s="133" t="s">
        <v>163</v>
      </c>
      <c r="C2234" s="133">
        <v>572</v>
      </c>
      <c r="D2234" s="174">
        <v>88</v>
      </c>
      <c r="E2234" s="133" t="s">
        <v>141</v>
      </c>
      <c r="F2234" s="148" t="s">
        <v>497</v>
      </c>
      <c r="G2234" s="134"/>
    </row>
    <row r="2235" spans="1:7" customFormat="1" ht="12" customHeight="1">
      <c r="A2235" s="132" t="s">
        <v>520</v>
      </c>
      <c r="B2235" s="133" t="s">
        <v>163</v>
      </c>
      <c r="C2235" s="133">
        <v>573</v>
      </c>
      <c r="D2235" s="174">
        <v>10</v>
      </c>
      <c r="E2235" s="133" t="s">
        <v>141</v>
      </c>
      <c r="F2235" s="148" t="s">
        <v>497</v>
      </c>
      <c r="G2235" s="134"/>
    </row>
    <row r="2236" spans="1:7" customFormat="1" ht="12" customHeight="1">
      <c r="A2236" s="132" t="s">
        <v>520</v>
      </c>
      <c r="B2236" s="133" t="s">
        <v>163</v>
      </c>
      <c r="C2236" s="133">
        <v>574</v>
      </c>
      <c r="D2236" s="174">
        <v>174</v>
      </c>
      <c r="E2236" s="133" t="s">
        <v>141</v>
      </c>
      <c r="F2236" s="148" t="s">
        <v>497</v>
      </c>
      <c r="G2236" s="134"/>
    </row>
    <row r="2237" spans="1:7" customFormat="1" ht="12" customHeight="1">
      <c r="A2237" s="132" t="s">
        <v>519</v>
      </c>
      <c r="B2237" s="133" t="s">
        <v>163</v>
      </c>
      <c r="C2237" s="133">
        <v>575</v>
      </c>
      <c r="D2237" s="174">
        <v>150</v>
      </c>
      <c r="E2237" s="133" t="s">
        <v>141</v>
      </c>
      <c r="F2237" s="148" t="s">
        <v>497</v>
      </c>
      <c r="G2237" s="134"/>
    </row>
    <row r="2238" spans="1:7" customFormat="1" ht="12" customHeight="1">
      <c r="A2238" s="135" t="s">
        <v>406</v>
      </c>
      <c r="B2238" s="133" t="s">
        <v>163</v>
      </c>
      <c r="C2238" s="133">
        <v>576</v>
      </c>
      <c r="D2238" s="174">
        <v>123</v>
      </c>
      <c r="E2238" s="133" t="s">
        <v>141</v>
      </c>
      <c r="F2238" s="148" t="s">
        <v>497</v>
      </c>
      <c r="G2238" s="134"/>
    </row>
    <row r="2239" spans="1:7" customFormat="1" ht="12" customHeight="1">
      <c r="A2239" s="135" t="s">
        <v>406</v>
      </c>
      <c r="B2239" s="133" t="s">
        <v>163</v>
      </c>
      <c r="C2239" s="133">
        <v>577</v>
      </c>
      <c r="D2239" s="174">
        <v>27</v>
      </c>
      <c r="E2239" s="133" t="s">
        <v>141</v>
      </c>
      <c r="F2239" s="148" t="s">
        <v>497</v>
      </c>
      <c r="G2239" s="134"/>
    </row>
    <row r="2240" spans="1:7" customFormat="1" ht="12" customHeight="1">
      <c r="A2240" s="132" t="s">
        <v>134</v>
      </c>
      <c r="B2240" s="133" t="s">
        <v>163</v>
      </c>
      <c r="C2240" s="133">
        <v>578</v>
      </c>
      <c r="D2240" s="174">
        <v>7</v>
      </c>
      <c r="E2240" s="133" t="s">
        <v>141</v>
      </c>
      <c r="F2240" s="148" t="s">
        <v>497</v>
      </c>
      <c r="G2240" s="134"/>
    </row>
    <row r="2241" spans="1:7" customFormat="1" ht="12" customHeight="1">
      <c r="A2241" s="132" t="s">
        <v>134</v>
      </c>
      <c r="B2241" s="133" t="s">
        <v>163</v>
      </c>
      <c r="C2241" s="133">
        <v>579</v>
      </c>
      <c r="D2241" s="174">
        <v>549</v>
      </c>
      <c r="E2241" s="133" t="s">
        <v>141</v>
      </c>
      <c r="F2241" s="148" t="s">
        <v>497</v>
      </c>
      <c r="G2241" s="134"/>
    </row>
    <row r="2242" spans="1:7" customFormat="1" ht="12" customHeight="1">
      <c r="A2242" s="132" t="s">
        <v>438</v>
      </c>
      <c r="B2242" s="133" t="s">
        <v>163</v>
      </c>
      <c r="C2242" s="133">
        <v>580</v>
      </c>
      <c r="D2242" s="174">
        <v>329</v>
      </c>
      <c r="E2242" s="133" t="s">
        <v>141</v>
      </c>
      <c r="F2242" s="148" t="s">
        <v>497</v>
      </c>
      <c r="G2242" s="134"/>
    </row>
    <row r="2243" spans="1:7" customFormat="1" ht="12" customHeight="1">
      <c r="A2243" s="132" t="s">
        <v>505</v>
      </c>
      <c r="B2243" s="133" t="s">
        <v>163</v>
      </c>
      <c r="C2243" s="133">
        <v>581</v>
      </c>
      <c r="D2243" s="174">
        <v>414</v>
      </c>
      <c r="E2243" s="133" t="s">
        <v>141</v>
      </c>
      <c r="F2243" s="148" t="s">
        <v>497</v>
      </c>
      <c r="G2243" s="134"/>
    </row>
    <row r="2244" spans="1:7" customFormat="1" ht="12" customHeight="1">
      <c r="A2244" s="132" t="s">
        <v>34</v>
      </c>
      <c r="B2244" s="133" t="s">
        <v>163</v>
      </c>
      <c r="C2244" s="133">
        <v>582</v>
      </c>
      <c r="D2244" s="174">
        <v>260</v>
      </c>
      <c r="E2244" s="133" t="s">
        <v>141</v>
      </c>
      <c r="F2244" s="148" t="s">
        <v>497</v>
      </c>
      <c r="G2244" s="134"/>
    </row>
    <row r="2245" spans="1:7" customFormat="1" ht="12" customHeight="1">
      <c r="A2245" s="132" t="s">
        <v>508</v>
      </c>
      <c r="B2245" s="133" t="s">
        <v>163</v>
      </c>
      <c r="C2245" s="133">
        <v>583</v>
      </c>
      <c r="D2245" s="174">
        <v>245</v>
      </c>
      <c r="E2245" s="133" t="s">
        <v>141</v>
      </c>
      <c r="F2245" s="148" t="s">
        <v>497</v>
      </c>
      <c r="G2245" s="134"/>
    </row>
    <row r="2246" spans="1:7" customFormat="1" ht="12" customHeight="1">
      <c r="A2246" s="132" t="s">
        <v>440</v>
      </c>
      <c r="B2246" s="133" t="s">
        <v>163</v>
      </c>
      <c r="C2246" s="133">
        <v>584</v>
      </c>
      <c r="D2246" s="174">
        <v>1025</v>
      </c>
      <c r="E2246" s="133" t="s">
        <v>141</v>
      </c>
      <c r="F2246" s="148" t="s">
        <v>497</v>
      </c>
      <c r="G2246" s="134"/>
    </row>
    <row r="2247" spans="1:7" customFormat="1" ht="12" customHeight="1">
      <c r="A2247" s="132" t="s">
        <v>438</v>
      </c>
      <c r="B2247" s="133" t="s">
        <v>163</v>
      </c>
      <c r="C2247" s="133">
        <v>585</v>
      </c>
      <c r="D2247" s="174">
        <v>495</v>
      </c>
      <c r="E2247" s="133" t="s">
        <v>141</v>
      </c>
      <c r="F2247" s="148" t="s">
        <v>497</v>
      </c>
      <c r="G2247" s="134"/>
    </row>
    <row r="2248" spans="1:7" customFormat="1" ht="12" customHeight="1">
      <c r="A2248" s="132" t="s">
        <v>404</v>
      </c>
      <c r="B2248" s="133" t="s">
        <v>163</v>
      </c>
      <c r="C2248" s="133">
        <v>586</v>
      </c>
      <c r="D2248" s="174">
        <v>963</v>
      </c>
      <c r="E2248" s="133" t="s">
        <v>141</v>
      </c>
      <c r="F2248" s="148" t="s">
        <v>497</v>
      </c>
      <c r="G2248" s="134"/>
    </row>
    <row r="2249" spans="1:7" customFormat="1" ht="12" customHeight="1">
      <c r="A2249" s="132" t="s">
        <v>503</v>
      </c>
      <c r="B2249" s="133" t="s">
        <v>163</v>
      </c>
      <c r="C2249" s="133">
        <v>587</v>
      </c>
      <c r="D2249" s="174">
        <v>250</v>
      </c>
      <c r="E2249" s="133" t="s">
        <v>141</v>
      </c>
      <c r="F2249" s="148" t="s">
        <v>497</v>
      </c>
      <c r="G2249" s="134"/>
    </row>
    <row r="2250" spans="1:7" customFormat="1" ht="12" customHeight="1">
      <c r="A2250" s="132" t="s">
        <v>510</v>
      </c>
      <c r="B2250" s="133" t="s">
        <v>163</v>
      </c>
      <c r="C2250" s="133">
        <v>588</v>
      </c>
      <c r="D2250" s="174">
        <v>455</v>
      </c>
      <c r="E2250" s="133" t="s">
        <v>141</v>
      </c>
      <c r="F2250" s="148" t="s">
        <v>497</v>
      </c>
      <c r="G2250" s="134"/>
    </row>
    <row r="2251" spans="1:7" customFormat="1" ht="12" customHeight="1">
      <c r="A2251" s="132" t="s">
        <v>505</v>
      </c>
      <c r="B2251" s="133" t="s">
        <v>163</v>
      </c>
      <c r="C2251" s="133">
        <v>589</v>
      </c>
      <c r="D2251" s="174">
        <v>620</v>
      </c>
      <c r="E2251" s="133" t="s">
        <v>141</v>
      </c>
      <c r="F2251" s="148" t="s">
        <v>497</v>
      </c>
      <c r="G2251" s="134"/>
    </row>
    <row r="2252" spans="1:7" customFormat="1" ht="12" customHeight="1">
      <c r="A2252" s="107" t="s">
        <v>540</v>
      </c>
      <c r="B2252" s="133" t="s">
        <v>163</v>
      </c>
      <c r="C2252" s="133">
        <v>590</v>
      </c>
      <c r="D2252" s="174">
        <v>465</v>
      </c>
      <c r="E2252" s="133" t="s">
        <v>141</v>
      </c>
      <c r="F2252" s="148" t="s">
        <v>497</v>
      </c>
      <c r="G2252" s="134"/>
    </row>
    <row r="2253" spans="1:7" customFormat="1" ht="12" customHeight="1">
      <c r="A2253" s="132" t="s">
        <v>414</v>
      </c>
      <c r="B2253" s="133" t="s">
        <v>163</v>
      </c>
      <c r="C2253" s="133">
        <v>591</v>
      </c>
      <c r="D2253" s="174">
        <v>370</v>
      </c>
      <c r="E2253" s="133" t="s">
        <v>141</v>
      </c>
      <c r="F2253" s="148" t="s">
        <v>497</v>
      </c>
      <c r="G2253" s="134"/>
    </row>
    <row r="2254" spans="1:7" customFormat="1" ht="12" customHeight="1">
      <c r="A2254" s="132" t="s">
        <v>508</v>
      </c>
      <c r="B2254" s="133" t="s">
        <v>163</v>
      </c>
      <c r="C2254" s="133">
        <v>592</v>
      </c>
      <c r="D2254" s="174">
        <v>290</v>
      </c>
      <c r="E2254" s="133" t="s">
        <v>141</v>
      </c>
      <c r="F2254" s="148" t="s">
        <v>497</v>
      </c>
      <c r="G2254" s="134"/>
    </row>
    <row r="2255" spans="1:7" customFormat="1" ht="12" customHeight="1">
      <c r="A2255" s="132" t="s">
        <v>519</v>
      </c>
      <c r="B2255" s="133" t="s">
        <v>163</v>
      </c>
      <c r="C2255" s="133">
        <v>593</v>
      </c>
      <c r="D2255" s="174">
        <v>348</v>
      </c>
      <c r="E2255" s="133" t="s">
        <v>141</v>
      </c>
      <c r="F2255" s="148" t="s">
        <v>497</v>
      </c>
      <c r="G2255" s="134"/>
    </row>
    <row r="2256" spans="1:7" customFormat="1" ht="12" customHeight="1">
      <c r="A2256" s="132" t="s">
        <v>45</v>
      </c>
      <c r="B2256" s="133" t="s">
        <v>163</v>
      </c>
      <c r="C2256" s="133">
        <v>594</v>
      </c>
      <c r="D2256" s="174">
        <v>307</v>
      </c>
      <c r="E2256" s="133" t="s">
        <v>141</v>
      </c>
      <c r="F2256" s="148" t="s">
        <v>497</v>
      </c>
      <c r="G2256" s="134"/>
    </row>
    <row r="2257" spans="1:7" customFormat="1" ht="12" customHeight="1">
      <c r="A2257" s="132" t="s">
        <v>37</v>
      </c>
      <c r="B2257" s="133" t="s">
        <v>163</v>
      </c>
      <c r="C2257" s="133">
        <v>595</v>
      </c>
      <c r="D2257" s="174">
        <v>550</v>
      </c>
      <c r="E2257" s="133" t="s">
        <v>141</v>
      </c>
      <c r="F2257" s="148" t="s">
        <v>497</v>
      </c>
      <c r="G2257" s="134"/>
    </row>
    <row r="2258" spans="1:7" customFormat="1" ht="12" customHeight="1">
      <c r="A2258" s="132" t="s">
        <v>404</v>
      </c>
      <c r="B2258" s="133" t="s">
        <v>163</v>
      </c>
      <c r="C2258" s="133">
        <v>596</v>
      </c>
      <c r="D2258" s="174">
        <v>434</v>
      </c>
      <c r="E2258" s="133" t="s">
        <v>141</v>
      </c>
      <c r="F2258" s="148" t="s">
        <v>497</v>
      </c>
      <c r="G2258" s="134"/>
    </row>
    <row r="2259" spans="1:7" customFormat="1" ht="12" customHeight="1">
      <c r="A2259" s="132" t="s">
        <v>142</v>
      </c>
      <c r="B2259" s="133" t="s">
        <v>163</v>
      </c>
      <c r="C2259" s="133">
        <v>597</v>
      </c>
      <c r="D2259" s="174">
        <v>630</v>
      </c>
      <c r="E2259" s="133" t="s">
        <v>141</v>
      </c>
      <c r="F2259" s="148" t="s">
        <v>497</v>
      </c>
      <c r="G2259" s="134"/>
    </row>
    <row r="2260" spans="1:7" customFormat="1" ht="12" customHeight="1">
      <c r="A2260" s="135" t="s">
        <v>433</v>
      </c>
      <c r="B2260" s="133" t="s">
        <v>163</v>
      </c>
      <c r="C2260" s="133">
        <v>598</v>
      </c>
      <c r="D2260" s="174">
        <v>335</v>
      </c>
      <c r="E2260" s="133" t="s">
        <v>141</v>
      </c>
      <c r="F2260" s="148" t="s">
        <v>497</v>
      </c>
      <c r="G2260" s="134"/>
    </row>
    <row r="2261" spans="1:7" customFormat="1" ht="12" customHeight="1">
      <c r="A2261" s="132" t="s">
        <v>407</v>
      </c>
      <c r="B2261" s="133" t="s">
        <v>163</v>
      </c>
      <c r="C2261" s="133">
        <v>599</v>
      </c>
      <c r="D2261" s="174">
        <v>324</v>
      </c>
      <c r="E2261" s="133" t="s">
        <v>141</v>
      </c>
      <c r="F2261" s="148" t="s">
        <v>497</v>
      </c>
      <c r="G2261" s="134"/>
    </row>
    <row r="2262" spans="1:7" customFormat="1" ht="12" customHeight="1">
      <c r="A2262" s="132" t="s">
        <v>510</v>
      </c>
      <c r="B2262" s="133" t="s">
        <v>163</v>
      </c>
      <c r="C2262" s="133">
        <v>600</v>
      </c>
      <c r="D2262" s="174">
        <v>395</v>
      </c>
      <c r="E2262" s="133" t="s">
        <v>141</v>
      </c>
      <c r="F2262" s="148" t="s">
        <v>497</v>
      </c>
      <c r="G2262" s="134"/>
    </row>
    <row r="2263" spans="1:7" customFormat="1" ht="12" customHeight="1">
      <c r="A2263" s="132" t="s">
        <v>457</v>
      </c>
      <c r="B2263" s="133" t="s">
        <v>163</v>
      </c>
      <c r="C2263" s="133">
        <v>601</v>
      </c>
      <c r="D2263" s="174">
        <v>870</v>
      </c>
      <c r="E2263" s="133" t="s">
        <v>141</v>
      </c>
      <c r="F2263" s="148" t="s">
        <v>497</v>
      </c>
      <c r="G2263" s="134"/>
    </row>
    <row r="2264" spans="1:7" customFormat="1" ht="12" customHeight="1">
      <c r="A2264" s="132" t="s">
        <v>505</v>
      </c>
      <c r="B2264" s="133" t="s">
        <v>163</v>
      </c>
      <c r="C2264" s="133">
        <v>602</v>
      </c>
      <c r="D2264" s="174">
        <v>482</v>
      </c>
      <c r="E2264" s="133" t="s">
        <v>141</v>
      </c>
      <c r="F2264" s="148" t="s">
        <v>497</v>
      </c>
      <c r="G2264" s="134"/>
    </row>
    <row r="2265" spans="1:7" customFormat="1" ht="12" customHeight="1">
      <c r="A2265" s="132" t="s">
        <v>34</v>
      </c>
      <c r="B2265" s="133" t="s">
        <v>163</v>
      </c>
      <c r="C2265" s="133">
        <v>603</v>
      </c>
      <c r="D2265" s="174">
        <v>196</v>
      </c>
      <c r="E2265" s="133" t="s">
        <v>141</v>
      </c>
      <c r="F2265" s="148" t="s">
        <v>497</v>
      </c>
      <c r="G2265" s="134"/>
    </row>
    <row r="2266" spans="1:7" customFormat="1" ht="12" customHeight="1">
      <c r="A2266" s="132" t="s">
        <v>491</v>
      </c>
      <c r="B2266" s="133" t="s">
        <v>163</v>
      </c>
      <c r="C2266" s="133">
        <v>604</v>
      </c>
      <c r="D2266" s="174">
        <v>395</v>
      </c>
      <c r="E2266" s="133" t="s">
        <v>141</v>
      </c>
      <c r="F2266" s="148" t="s">
        <v>497</v>
      </c>
      <c r="G2266" s="134"/>
    </row>
    <row r="2267" spans="1:7" customFormat="1" ht="12" customHeight="1">
      <c r="A2267" s="132" t="s">
        <v>508</v>
      </c>
      <c r="B2267" s="133" t="s">
        <v>163</v>
      </c>
      <c r="C2267" s="133">
        <v>605</v>
      </c>
      <c r="D2267" s="174">
        <v>2009</v>
      </c>
      <c r="E2267" s="133" t="s">
        <v>141</v>
      </c>
      <c r="F2267" s="148" t="s">
        <v>497</v>
      </c>
      <c r="G2267" s="134"/>
    </row>
    <row r="2268" spans="1:7" customFormat="1" ht="12" customHeight="1">
      <c r="A2268" s="132" t="s">
        <v>113</v>
      </c>
      <c r="B2268" s="133" t="s">
        <v>163</v>
      </c>
      <c r="C2268" s="133">
        <v>606</v>
      </c>
      <c r="D2268" s="174">
        <v>345</v>
      </c>
      <c r="E2268" s="133" t="s">
        <v>141</v>
      </c>
      <c r="F2268" s="148" t="s">
        <v>497</v>
      </c>
      <c r="G2268" s="134"/>
    </row>
    <row r="2269" spans="1:7" customFormat="1" ht="12" customHeight="1">
      <c r="A2269" s="132" t="s">
        <v>441</v>
      </c>
      <c r="B2269" s="133" t="s">
        <v>163</v>
      </c>
      <c r="C2269" s="133">
        <v>607</v>
      </c>
      <c r="D2269" s="174">
        <v>350</v>
      </c>
      <c r="E2269" s="133" t="s">
        <v>141</v>
      </c>
      <c r="F2269" s="148" t="s">
        <v>497</v>
      </c>
      <c r="G2269" s="134"/>
    </row>
    <row r="2270" spans="1:7" customFormat="1" ht="12" customHeight="1">
      <c r="A2270" s="132" t="s">
        <v>438</v>
      </c>
      <c r="B2270" s="133" t="s">
        <v>163</v>
      </c>
      <c r="C2270" s="133">
        <v>608</v>
      </c>
      <c r="D2270" s="174">
        <v>156</v>
      </c>
      <c r="E2270" s="133" t="s">
        <v>141</v>
      </c>
      <c r="F2270" s="148" t="s">
        <v>497</v>
      </c>
      <c r="G2270" s="134"/>
    </row>
    <row r="2271" spans="1:7" customFormat="1" ht="12" customHeight="1">
      <c r="A2271" s="132" t="s">
        <v>414</v>
      </c>
      <c r="B2271" s="133" t="s">
        <v>163</v>
      </c>
      <c r="C2271" s="133">
        <v>609</v>
      </c>
      <c r="D2271" s="174">
        <v>156</v>
      </c>
      <c r="E2271" s="133" t="s">
        <v>141</v>
      </c>
      <c r="F2271" s="148" t="s">
        <v>497</v>
      </c>
      <c r="G2271" s="134"/>
    </row>
    <row r="2272" spans="1:7" customFormat="1" ht="12" customHeight="1">
      <c r="A2272" s="132" t="s">
        <v>438</v>
      </c>
      <c r="B2272" s="133" t="s">
        <v>163</v>
      </c>
      <c r="C2272" s="133">
        <v>610</v>
      </c>
      <c r="D2272" s="174">
        <v>319</v>
      </c>
      <c r="E2272" s="133" t="s">
        <v>141</v>
      </c>
      <c r="F2272" s="148" t="s">
        <v>497</v>
      </c>
      <c r="G2272" s="134"/>
    </row>
    <row r="2273" spans="1:7" customFormat="1" ht="12" customHeight="1">
      <c r="A2273" s="132" t="s">
        <v>439</v>
      </c>
      <c r="B2273" s="133" t="s">
        <v>163</v>
      </c>
      <c r="C2273" s="133">
        <v>611</v>
      </c>
      <c r="D2273" s="174">
        <v>391</v>
      </c>
      <c r="E2273" s="133" t="s">
        <v>141</v>
      </c>
      <c r="F2273" s="148" t="s">
        <v>497</v>
      </c>
      <c r="G2273" s="134"/>
    </row>
    <row r="2274" spans="1:7" customFormat="1" ht="12" customHeight="1">
      <c r="A2274" s="132" t="s">
        <v>438</v>
      </c>
      <c r="B2274" s="133" t="s">
        <v>163</v>
      </c>
      <c r="C2274" s="133">
        <v>612</v>
      </c>
      <c r="D2274" s="174">
        <v>326</v>
      </c>
      <c r="E2274" s="133" t="s">
        <v>141</v>
      </c>
      <c r="F2274" s="148" t="s">
        <v>497</v>
      </c>
      <c r="G2274" s="134"/>
    </row>
    <row r="2275" spans="1:7" customFormat="1" ht="12" customHeight="1">
      <c r="A2275" s="132" t="s">
        <v>524</v>
      </c>
      <c r="B2275" s="133" t="s">
        <v>163</v>
      </c>
      <c r="C2275" s="133">
        <v>613</v>
      </c>
      <c r="D2275" s="174">
        <v>308</v>
      </c>
      <c r="E2275" s="133" t="s">
        <v>141</v>
      </c>
      <c r="F2275" s="148" t="s">
        <v>497</v>
      </c>
      <c r="G2275" s="134"/>
    </row>
    <row r="2276" spans="1:7" customFormat="1" ht="12" customHeight="1">
      <c r="A2276" s="132" t="s">
        <v>508</v>
      </c>
      <c r="B2276" s="133" t="s">
        <v>163</v>
      </c>
      <c r="C2276" s="133">
        <v>614</v>
      </c>
      <c r="D2276" s="174">
        <v>633</v>
      </c>
      <c r="E2276" s="133" t="s">
        <v>141</v>
      </c>
      <c r="F2276" s="148" t="s">
        <v>497</v>
      </c>
      <c r="G2276" s="134"/>
    </row>
    <row r="2277" spans="1:7" customFormat="1" ht="12" customHeight="1">
      <c r="A2277" s="132" t="s">
        <v>503</v>
      </c>
      <c r="B2277" s="133" t="s">
        <v>163</v>
      </c>
      <c r="C2277" s="133">
        <v>615</v>
      </c>
      <c r="D2277" s="174">
        <v>410</v>
      </c>
      <c r="E2277" s="133" t="s">
        <v>141</v>
      </c>
      <c r="F2277" s="148" t="s">
        <v>497</v>
      </c>
      <c r="G2277" s="134"/>
    </row>
    <row r="2278" spans="1:7" customFormat="1" ht="12" customHeight="1">
      <c r="A2278" s="135" t="s">
        <v>433</v>
      </c>
      <c r="B2278" s="133" t="s">
        <v>163</v>
      </c>
      <c r="C2278" s="133">
        <v>616</v>
      </c>
      <c r="D2278" s="174">
        <v>340</v>
      </c>
      <c r="E2278" s="133" t="s">
        <v>141</v>
      </c>
      <c r="F2278" s="148" t="s">
        <v>497</v>
      </c>
      <c r="G2278" s="134"/>
    </row>
    <row r="2279" spans="1:7" customFormat="1" ht="12" customHeight="1">
      <c r="A2279" s="132" t="s">
        <v>519</v>
      </c>
      <c r="B2279" s="133" t="s">
        <v>163</v>
      </c>
      <c r="C2279" s="133">
        <v>617</v>
      </c>
      <c r="D2279" s="174">
        <v>404</v>
      </c>
      <c r="E2279" s="133" t="s">
        <v>176</v>
      </c>
      <c r="F2279" s="148" t="s">
        <v>497</v>
      </c>
      <c r="G2279" s="134"/>
    </row>
    <row r="2280" spans="1:7" customFormat="1" ht="12" customHeight="1">
      <c r="A2280" s="132" t="s">
        <v>459</v>
      </c>
      <c r="B2280" s="133" t="s">
        <v>163</v>
      </c>
      <c r="C2280" s="133">
        <v>618</v>
      </c>
      <c r="D2280" s="174">
        <v>288</v>
      </c>
      <c r="E2280" s="133" t="s">
        <v>176</v>
      </c>
      <c r="F2280" s="148" t="s">
        <v>497</v>
      </c>
      <c r="G2280" s="134"/>
    </row>
    <row r="2281" spans="1:7" customFormat="1" ht="12" customHeight="1">
      <c r="A2281" s="132" t="s">
        <v>520</v>
      </c>
      <c r="B2281" s="133" t="s">
        <v>163</v>
      </c>
      <c r="C2281" s="133">
        <v>619</v>
      </c>
      <c r="D2281" s="174">
        <v>313</v>
      </c>
      <c r="E2281" s="133" t="s">
        <v>176</v>
      </c>
      <c r="F2281" s="148" t="s">
        <v>497</v>
      </c>
      <c r="G2281" s="134"/>
    </row>
    <row r="2282" spans="1:7" customFormat="1" ht="12" customHeight="1">
      <c r="A2282" s="132" t="s">
        <v>510</v>
      </c>
      <c r="B2282" s="133" t="s">
        <v>163</v>
      </c>
      <c r="C2282" s="133">
        <v>620</v>
      </c>
      <c r="D2282" s="174">
        <v>550</v>
      </c>
      <c r="E2282" s="133" t="s">
        <v>176</v>
      </c>
      <c r="F2282" s="148" t="s">
        <v>497</v>
      </c>
      <c r="G2282" s="134"/>
    </row>
    <row r="2283" spans="1:7" customFormat="1" ht="12" customHeight="1">
      <c r="A2283" s="132" t="s">
        <v>459</v>
      </c>
      <c r="B2283" s="133" t="s">
        <v>163</v>
      </c>
      <c r="C2283" s="133">
        <v>621</v>
      </c>
      <c r="D2283" s="174">
        <v>360</v>
      </c>
      <c r="E2283" s="133" t="s">
        <v>176</v>
      </c>
      <c r="F2283" s="148" t="s">
        <v>497</v>
      </c>
      <c r="G2283" s="134"/>
    </row>
    <row r="2284" spans="1:7" customFormat="1" ht="12" customHeight="1">
      <c r="A2284" s="132" t="s">
        <v>460</v>
      </c>
      <c r="B2284" s="133" t="s">
        <v>163</v>
      </c>
      <c r="C2284" s="133">
        <v>622</v>
      </c>
      <c r="D2284" s="174">
        <v>364</v>
      </c>
      <c r="E2284" s="133" t="s">
        <v>176</v>
      </c>
      <c r="F2284" s="148" t="s">
        <v>497</v>
      </c>
      <c r="G2284" s="134"/>
    </row>
    <row r="2285" spans="1:7" customFormat="1" ht="12" customHeight="1">
      <c r="A2285" s="132" t="s">
        <v>519</v>
      </c>
      <c r="B2285" s="133" t="s">
        <v>163</v>
      </c>
      <c r="C2285" s="133">
        <v>623</v>
      </c>
      <c r="D2285" s="174">
        <v>320</v>
      </c>
      <c r="E2285" s="133" t="s">
        <v>176</v>
      </c>
      <c r="F2285" s="148" t="s">
        <v>497</v>
      </c>
      <c r="G2285" s="134"/>
    </row>
    <row r="2286" spans="1:7" customFormat="1" ht="12" customHeight="1">
      <c r="A2286" s="132" t="s">
        <v>491</v>
      </c>
      <c r="B2286" s="133" t="s">
        <v>163</v>
      </c>
      <c r="C2286" s="133">
        <v>624</v>
      </c>
      <c r="D2286" s="174">
        <v>975</v>
      </c>
      <c r="E2286" s="133" t="s">
        <v>176</v>
      </c>
      <c r="F2286" s="148" t="s">
        <v>497</v>
      </c>
      <c r="G2286" s="134"/>
    </row>
    <row r="2287" spans="1:7" customFormat="1" ht="12" customHeight="1">
      <c r="A2287" s="132" t="s">
        <v>438</v>
      </c>
      <c r="B2287" s="133" t="s">
        <v>163</v>
      </c>
      <c r="C2287" s="133">
        <v>625</v>
      </c>
      <c r="D2287" s="174">
        <v>395</v>
      </c>
      <c r="E2287" s="133" t="s">
        <v>176</v>
      </c>
      <c r="F2287" s="148" t="s">
        <v>497</v>
      </c>
      <c r="G2287" s="134"/>
    </row>
    <row r="2288" spans="1:7" customFormat="1" ht="12" customHeight="1">
      <c r="A2288" s="132" t="s">
        <v>441</v>
      </c>
      <c r="B2288" s="133" t="s">
        <v>163</v>
      </c>
      <c r="C2288" s="133">
        <v>626</v>
      </c>
      <c r="D2288" s="174">
        <v>361</v>
      </c>
      <c r="E2288" s="133" t="s">
        <v>176</v>
      </c>
      <c r="F2288" s="148" t="s">
        <v>497</v>
      </c>
      <c r="G2288" s="134"/>
    </row>
    <row r="2289" spans="1:7" customFormat="1" ht="12" customHeight="1">
      <c r="A2289" s="132" t="s">
        <v>51</v>
      </c>
      <c r="B2289" s="133" t="s">
        <v>163</v>
      </c>
      <c r="C2289" s="133">
        <v>627</v>
      </c>
      <c r="D2289" s="174">
        <v>700</v>
      </c>
      <c r="E2289" s="133" t="s">
        <v>176</v>
      </c>
      <c r="F2289" s="148" t="s">
        <v>497</v>
      </c>
      <c r="G2289" s="134"/>
    </row>
    <row r="2290" spans="1:7" customFormat="1" ht="12" customHeight="1">
      <c r="A2290" s="132" t="s">
        <v>420</v>
      </c>
      <c r="B2290" s="133" t="s">
        <v>163</v>
      </c>
      <c r="C2290" s="133">
        <v>628</v>
      </c>
      <c r="D2290" s="174">
        <v>312</v>
      </c>
      <c r="E2290" s="133" t="s">
        <v>176</v>
      </c>
      <c r="F2290" s="148" t="s">
        <v>497</v>
      </c>
      <c r="G2290" s="134"/>
    </row>
    <row r="2291" spans="1:7" customFormat="1" ht="12" customHeight="1">
      <c r="A2291" s="132" t="s">
        <v>440</v>
      </c>
      <c r="B2291" s="133" t="s">
        <v>163</v>
      </c>
      <c r="C2291" s="133">
        <v>629</v>
      </c>
      <c r="D2291" s="174">
        <v>309</v>
      </c>
      <c r="E2291" s="133" t="s">
        <v>176</v>
      </c>
      <c r="F2291" s="148" t="s">
        <v>497</v>
      </c>
      <c r="G2291" s="134"/>
    </row>
    <row r="2292" spans="1:7" customFormat="1" ht="12" customHeight="1">
      <c r="A2292" s="132" t="s">
        <v>503</v>
      </c>
      <c r="B2292" s="133" t="s">
        <v>163</v>
      </c>
      <c r="C2292" s="133">
        <v>630</v>
      </c>
      <c r="D2292" s="174">
        <v>329</v>
      </c>
      <c r="E2292" s="133" t="s">
        <v>176</v>
      </c>
      <c r="F2292" s="148" t="s">
        <v>497</v>
      </c>
      <c r="G2292" s="134"/>
    </row>
    <row r="2293" spans="1:7" customFormat="1" ht="12" customHeight="1">
      <c r="A2293" s="132" t="s">
        <v>438</v>
      </c>
      <c r="B2293" s="133" t="s">
        <v>163</v>
      </c>
      <c r="C2293" s="133">
        <v>631</v>
      </c>
      <c r="D2293" s="174">
        <v>191</v>
      </c>
      <c r="E2293" s="133" t="s">
        <v>176</v>
      </c>
      <c r="F2293" s="148" t="s">
        <v>497</v>
      </c>
      <c r="G2293" s="134"/>
    </row>
    <row r="2294" spans="1:7" customFormat="1" ht="12" customHeight="1">
      <c r="A2294" s="132" t="s">
        <v>407</v>
      </c>
      <c r="B2294" s="133" t="s">
        <v>163</v>
      </c>
      <c r="C2294" s="133">
        <v>632</v>
      </c>
      <c r="D2294" s="174">
        <v>530</v>
      </c>
      <c r="E2294" s="133" t="s">
        <v>176</v>
      </c>
      <c r="F2294" s="148" t="s">
        <v>497</v>
      </c>
      <c r="G2294" s="134"/>
    </row>
    <row r="2295" spans="1:7" customFormat="1" ht="12" customHeight="1">
      <c r="A2295" s="132" t="s">
        <v>503</v>
      </c>
      <c r="B2295" s="133" t="s">
        <v>163</v>
      </c>
      <c r="C2295" s="133">
        <v>633</v>
      </c>
      <c r="D2295" s="174">
        <v>411</v>
      </c>
      <c r="E2295" s="133" t="s">
        <v>176</v>
      </c>
      <c r="F2295" s="148" t="s">
        <v>497</v>
      </c>
      <c r="G2295" s="134"/>
    </row>
    <row r="2296" spans="1:7" customFormat="1" ht="12" customHeight="1">
      <c r="A2296" s="132" t="s">
        <v>438</v>
      </c>
      <c r="B2296" s="133" t="s">
        <v>163</v>
      </c>
      <c r="C2296" s="133">
        <v>634</v>
      </c>
      <c r="D2296" s="174">
        <v>253</v>
      </c>
      <c r="E2296" s="133" t="s">
        <v>176</v>
      </c>
      <c r="F2296" s="148" t="s">
        <v>497</v>
      </c>
      <c r="G2296" s="134"/>
    </row>
    <row r="2297" spans="1:7" customFormat="1" ht="12" customHeight="1">
      <c r="A2297" s="132" t="s">
        <v>524</v>
      </c>
      <c r="B2297" s="133" t="s">
        <v>163</v>
      </c>
      <c r="C2297" s="133">
        <v>635</v>
      </c>
      <c r="D2297" s="174">
        <v>920</v>
      </c>
      <c r="E2297" s="133" t="s">
        <v>176</v>
      </c>
      <c r="F2297" s="148" t="s">
        <v>497</v>
      </c>
      <c r="G2297" s="134"/>
    </row>
    <row r="2298" spans="1:7" customFormat="1" ht="12" customHeight="1">
      <c r="A2298" s="132" t="s">
        <v>425</v>
      </c>
      <c r="B2298" s="133" t="s">
        <v>163</v>
      </c>
      <c r="C2298" s="133">
        <v>636</v>
      </c>
      <c r="D2298" s="174">
        <v>415</v>
      </c>
      <c r="E2298" s="133" t="s">
        <v>176</v>
      </c>
      <c r="F2298" s="148" t="s">
        <v>497</v>
      </c>
      <c r="G2298" s="134"/>
    </row>
    <row r="2299" spans="1:7" customFormat="1" ht="12" customHeight="1">
      <c r="A2299" s="132" t="s">
        <v>74</v>
      </c>
      <c r="B2299" s="133" t="s">
        <v>163</v>
      </c>
      <c r="C2299" s="133">
        <v>637</v>
      </c>
      <c r="D2299" s="174">
        <v>392</v>
      </c>
      <c r="E2299" s="133" t="s">
        <v>176</v>
      </c>
      <c r="F2299" s="148" t="s">
        <v>497</v>
      </c>
      <c r="G2299" s="134"/>
    </row>
    <row r="2300" spans="1:7" customFormat="1" ht="12" customHeight="1">
      <c r="A2300" s="132" t="s">
        <v>45</v>
      </c>
      <c r="B2300" s="133" t="s">
        <v>163</v>
      </c>
      <c r="C2300" s="133">
        <v>638</v>
      </c>
      <c r="D2300" s="174">
        <v>530</v>
      </c>
      <c r="E2300" s="133" t="s">
        <v>176</v>
      </c>
      <c r="F2300" s="148" t="s">
        <v>497</v>
      </c>
      <c r="G2300" s="134"/>
    </row>
    <row r="2301" spans="1:7" customFormat="1" ht="12" customHeight="1">
      <c r="A2301" s="132" t="s">
        <v>438</v>
      </c>
      <c r="B2301" s="133" t="s">
        <v>163</v>
      </c>
      <c r="C2301" s="133">
        <v>639</v>
      </c>
      <c r="D2301" s="174">
        <v>610</v>
      </c>
      <c r="E2301" s="133" t="s">
        <v>176</v>
      </c>
      <c r="F2301" s="148" t="s">
        <v>497</v>
      </c>
      <c r="G2301" s="134"/>
    </row>
    <row r="2302" spans="1:7" customFormat="1" ht="12" customHeight="1">
      <c r="A2302" s="132" t="s">
        <v>441</v>
      </c>
      <c r="B2302" s="133" t="s">
        <v>163</v>
      </c>
      <c r="C2302" s="133">
        <v>640</v>
      </c>
      <c r="D2302" s="174">
        <v>711</v>
      </c>
      <c r="E2302" s="133" t="s">
        <v>176</v>
      </c>
      <c r="F2302" s="148" t="s">
        <v>497</v>
      </c>
      <c r="G2302" s="134"/>
    </row>
    <row r="2303" spans="1:7" customFormat="1" ht="12" customHeight="1">
      <c r="A2303" s="132" t="s">
        <v>438</v>
      </c>
      <c r="B2303" s="133" t="s">
        <v>163</v>
      </c>
      <c r="C2303" s="133">
        <v>641</v>
      </c>
      <c r="D2303" s="174">
        <v>550</v>
      </c>
      <c r="E2303" s="133" t="s">
        <v>176</v>
      </c>
      <c r="F2303" s="148" t="s">
        <v>497</v>
      </c>
      <c r="G2303" s="134"/>
    </row>
    <row r="2304" spans="1:7" customFormat="1" ht="12" customHeight="1">
      <c r="A2304" s="132" t="s">
        <v>405</v>
      </c>
      <c r="B2304" s="133" t="s">
        <v>163</v>
      </c>
      <c r="C2304" s="133">
        <v>642</v>
      </c>
      <c r="D2304" s="174">
        <v>648</v>
      </c>
      <c r="E2304" s="133" t="s">
        <v>176</v>
      </c>
      <c r="F2304" s="148" t="s">
        <v>497</v>
      </c>
      <c r="G2304" s="134"/>
    </row>
    <row r="2305" spans="1:7" customFormat="1" ht="12" customHeight="1">
      <c r="A2305" s="132" t="s">
        <v>441</v>
      </c>
      <c r="B2305" s="133" t="s">
        <v>163</v>
      </c>
      <c r="C2305" s="133">
        <v>643</v>
      </c>
      <c r="D2305" s="174">
        <v>221</v>
      </c>
      <c r="E2305" s="133" t="s">
        <v>176</v>
      </c>
      <c r="F2305" s="148" t="s">
        <v>497</v>
      </c>
      <c r="G2305" s="134"/>
    </row>
    <row r="2306" spans="1:7" customFormat="1" ht="12" customHeight="1">
      <c r="A2306" s="132" t="s">
        <v>441</v>
      </c>
      <c r="B2306" s="133" t="s">
        <v>163</v>
      </c>
      <c r="C2306" s="133">
        <v>644</v>
      </c>
      <c r="D2306" s="174">
        <v>427</v>
      </c>
      <c r="E2306" s="133" t="s">
        <v>176</v>
      </c>
      <c r="F2306" s="148" t="s">
        <v>497</v>
      </c>
      <c r="G2306" s="134"/>
    </row>
    <row r="2307" spans="1:7" customFormat="1" ht="12" customHeight="1">
      <c r="A2307" s="132" t="s">
        <v>503</v>
      </c>
      <c r="B2307" s="133" t="s">
        <v>163</v>
      </c>
      <c r="C2307" s="133">
        <v>645</v>
      </c>
      <c r="D2307" s="174">
        <v>423</v>
      </c>
      <c r="E2307" s="133" t="s">
        <v>176</v>
      </c>
      <c r="F2307" s="148" t="s">
        <v>497</v>
      </c>
      <c r="G2307" s="134"/>
    </row>
    <row r="2308" spans="1:7" customFormat="1" ht="12" customHeight="1">
      <c r="A2308" s="132" t="s">
        <v>438</v>
      </c>
      <c r="B2308" s="133" t="s">
        <v>163</v>
      </c>
      <c r="C2308" s="133">
        <v>646</v>
      </c>
      <c r="D2308" s="174">
        <v>400</v>
      </c>
      <c r="E2308" s="133" t="s">
        <v>176</v>
      </c>
      <c r="F2308" s="148" t="s">
        <v>497</v>
      </c>
      <c r="G2308" s="134"/>
    </row>
    <row r="2309" spans="1:7" customFormat="1" ht="12" customHeight="1">
      <c r="A2309" s="132" t="s">
        <v>50</v>
      </c>
      <c r="B2309" s="133" t="s">
        <v>163</v>
      </c>
      <c r="C2309" s="133">
        <v>647</v>
      </c>
      <c r="D2309" s="174">
        <v>428</v>
      </c>
      <c r="E2309" s="133" t="s">
        <v>176</v>
      </c>
      <c r="F2309" s="148" t="s">
        <v>497</v>
      </c>
      <c r="G2309" s="134"/>
    </row>
    <row r="2310" spans="1:7" customFormat="1" ht="12" customHeight="1">
      <c r="A2310" s="135" t="s">
        <v>490</v>
      </c>
      <c r="B2310" s="133" t="s">
        <v>163</v>
      </c>
      <c r="C2310" s="133">
        <v>648</v>
      </c>
      <c r="D2310" s="174">
        <v>221</v>
      </c>
      <c r="E2310" s="133" t="s">
        <v>176</v>
      </c>
      <c r="F2310" s="148" t="s">
        <v>497</v>
      </c>
      <c r="G2310" s="134"/>
    </row>
    <row r="2311" spans="1:7" customFormat="1" ht="12" customHeight="1">
      <c r="A2311" s="132" t="s">
        <v>438</v>
      </c>
      <c r="B2311" s="133" t="s">
        <v>163</v>
      </c>
      <c r="C2311" s="133">
        <v>649</v>
      </c>
      <c r="D2311" s="174">
        <v>490</v>
      </c>
      <c r="E2311" s="133" t="s">
        <v>176</v>
      </c>
      <c r="F2311" s="148" t="s">
        <v>497</v>
      </c>
      <c r="G2311" s="134"/>
    </row>
    <row r="2312" spans="1:7" customFormat="1" ht="12" customHeight="1">
      <c r="A2312" s="132" t="s">
        <v>34</v>
      </c>
      <c r="B2312" s="133" t="s">
        <v>163</v>
      </c>
      <c r="C2312" s="133">
        <v>650</v>
      </c>
      <c r="D2312" s="174">
        <v>428</v>
      </c>
      <c r="E2312" s="133" t="s">
        <v>176</v>
      </c>
      <c r="F2312" s="148" t="s">
        <v>497</v>
      </c>
      <c r="G2312" s="134"/>
    </row>
    <row r="2313" spans="1:7" customFormat="1" ht="12" customHeight="1">
      <c r="A2313" s="132" t="s">
        <v>34</v>
      </c>
      <c r="B2313" s="133" t="s">
        <v>163</v>
      </c>
      <c r="C2313" s="133">
        <v>651</v>
      </c>
      <c r="D2313" s="174">
        <v>530</v>
      </c>
      <c r="E2313" s="133" t="s">
        <v>176</v>
      </c>
      <c r="F2313" s="148" t="s">
        <v>497</v>
      </c>
      <c r="G2313" s="134"/>
    </row>
    <row r="2314" spans="1:7" customFormat="1" ht="12" customHeight="1">
      <c r="A2314" s="132" t="s">
        <v>34</v>
      </c>
      <c r="B2314" s="133" t="s">
        <v>163</v>
      </c>
      <c r="C2314" s="133">
        <v>652</v>
      </c>
      <c r="D2314" s="174">
        <v>376</v>
      </c>
      <c r="E2314" s="133" t="s">
        <v>176</v>
      </c>
      <c r="F2314" s="148" t="s">
        <v>497</v>
      </c>
      <c r="G2314" s="134"/>
    </row>
    <row r="2315" spans="1:7" customFormat="1" ht="12" customHeight="1">
      <c r="A2315" s="132" t="s">
        <v>547</v>
      </c>
      <c r="B2315" s="133" t="s">
        <v>163</v>
      </c>
      <c r="C2315" s="133">
        <v>653</v>
      </c>
      <c r="D2315" s="174">
        <v>582</v>
      </c>
      <c r="E2315" s="133" t="s">
        <v>176</v>
      </c>
      <c r="F2315" s="148" t="s">
        <v>497</v>
      </c>
      <c r="G2315" s="134"/>
    </row>
    <row r="2316" spans="1:7" customFormat="1" ht="12" customHeight="1">
      <c r="A2316" s="132" t="s">
        <v>34</v>
      </c>
      <c r="B2316" s="133" t="s">
        <v>163</v>
      </c>
      <c r="C2316" s="133">
        <v>654</v>
      </c>
      <c r="D2316" s="174">
        <v>376</v>
      </c>
      <c r="E2316" s="133" t="s">
        <v>176</v>
      </c>
      <c r="F2316" s="148" t="s">
        <v>497</v>
      </c>
      <c r="G2316" s="134"/>
    </row>
    <row r="2317" spans="1:7" customFormat="1" ht="12" customHeight="1">
      <c r="A2317" s="132" t="s">
        <v>547</v>
      </c>
      <c r="B2317" s="133" t="s">
        <v>163</v>
      </c>
      <c r="C2317" s="133">
        <v>655</v>
      </c>
      <c r="D2317" s="174">
        <v>567</v>
      </c>
      <c r="E2317" s="133" t="s">
        <v>176</v>
      </c>
      <c r="F2317" s="148" t="s">
        <v>497</v>
      </c>
      <c r="G2317" s="134"/>
    </row>
    <row r="2318" spans="1:7" customFormat="1" ht="12" customHeight="1">
      <c r="A2318" s="135" t="s">
        <v>526</v>
      </c>
      <c r="B2318" s="133" t="s">
        <v>163</v>
      </c>
      <c r="C2318" s="133">
        <v>656</v>
      </c>
      <c r="D2318" s="174">
        <v>456</v>
      </c>
      <c r="E2318" s="133" t="s">
        <v>176</v>
      </c>
      <c r="F2318" s="148" t="s">
        <v>497</v>
      </c>
      <c r="G2318" s="134"/>
    </row>
    <row r="2319" spans="1:7" customFormat="1" ht="12" customHeight="1">
      <c r="A2319" s="132" t="s">
        <v>41</v>
      </c>
      <c r="B2319" s="133" t="s">
        <v>163</v>
      </c>
      <c r="C2319" s="133">
        <v>657</v>
      </c>
      <c r="D2319" s="174">
        <v>608</v>
      </c>
      <c r="E2319" s="133" t="s">
        <v>178</v>
      </c>
      <c r="F2319" s="148" t="s">
        <v>497</v>
      </c>
      <c r="G2319" s="134"/>
    </row>
    <row r="2320" spans="1:7" customFormat="1" ht="12" customHeight="1">
      <c r="A2320" s="132" t="s">
        <v>480</v>
      </c>
      <c r="B2320" s="133" t="s">
        <v>163</v>
      </c>
      <c r="C2320" s="133">
        <v>658</v>
      </c>
      <c r="D2320" s="174">
        <v>608</v>
      </c>
      <c r="E2320" s="133" t="s">
        <v>178</v>
      </c>
      <c r="F2320" s="148" t="s">
        <v>497</v>
      </c>
      <c r="G2320" s="134"/>
    </row>
    <row r="2321" spans="1:7" customFormat="1" ht="12" customHeight="1">
      <c r="A2321" s="132" t="s">
        <v>41</v>
      </c>
      <c r="B2321" s="133" t="s">
        <v>163</v>
      </c>
      <c r="C2321" s="133">
        <v>659</v>
      </c>
      <c r="D2321" s="174">
        <v>609</v>
      </c>
      <c r="E2321" s="133" t="s">
        <v>178</v>
      </c>
      <c r="F2321" s="148" t="s">
        <v>497</v>
      </c>
      <c r="G2321" s="134"/>
    </row>
    <row r="2322" spans="1:7" customFormat="1" ht="12" customHeight="1">
      <c r="A2322" s="132" t="s">
        <v>426</v>
      </c>
      <c r="B2322" s="133" t="s">
        <v>163</v>
      </c>
      <c r="C2322" s="133">
        <v>660</v>
      </c>
      <c r="D2322" s="174">
        <v>400</v>
      </c>
      <c r="E2322" s="133" t="s">
        <v>178</v>
      </c>
      <c r="F2322" s="148" t="s">
        <v>497</v>
      </c>
      <c r="G2322" s="134"/>
    </row>
    <row r="2323" spans="1:7" customFormat="1" ht="12" customHeight="1">
      <c r="A2323" s="132" t="s">
        <v>441</v>
      </c>
      <c r="B2323" s="133" t="s">
        <v>163</v>
      </c>
      <c r="C2323" s="133">
        <v>661</v>
      </c>
      <c r="D2323" s="174">
        <v>405</v>
      </c>
      <c r="E2323" s="133" t="s">
        <v>178</v>
      </c>
      <c r="F2323" s="148" t="s">
        <v>497</v>
      </c>
      <c r="G2323" s="134"/>
    </row>
    <row r="2324" spans="1:7" customFormat="1" ht="12" customHeight="1">
      <c r="A2324" s="132" t="s">
        <v>519</v>
      </c>
      <c r="B2324" s="133" t="s">
        <v>163</v>
      </c>
      <c r="C2324" s="133">
        <v>662</v>
      </c>
      <c r="D2324" s="174">
        <v>150</v>
      </c>
      <c r="E2324" s="133" t="s">
        <v>178</v>
      </c>
      <c r="F2324" s="148" t="s">
        <v>497</v>
      </c>
      <c r="G2324" s="134"/>
    </row>
    <row r="2325" spans="1:7" customFormat="1" ht="12" customHeight="1">
      <c r="A2325" s="132" t="s">
        <v>524</v>
      </c>
      <c r="B2325" s="133" t="s">
        <v>163</v>
      </c>
      <c r="C2325" s="133">
        <v>663</v>
      </c>
      <c r="D2325" s="174">
        <v>420</v>
      </c>
      <c r="E2325" s="133" t="s">
        <v>178</v>
      </c>
      <c r="F2325" s="148" t="s">
        <v>497</v>
      </c>
      <c r="G2325" s="134"/>
    </row>
    <row r="2326" spans="1:7" customFormat="1" ht="12" customHeight="1">
      <c r="A2326" s="132" t="s">
        <v>435</v>
      </c>
      <c r="B2326" s="133" t="s">
        <v>163</v>
      </c>
      <c r="C2326" s="133">
        <v>664</v>
      </c>
      <c r="D2326" s="174">
        <v>477</v>
      </c>
      <c r="E2326" s="133" t="s">
        <v>178</v>
      </c>
      <c r="F2326" s="148" t="s">
        <v>497</v>
      </c>
      <c r="G2326" s="134"/>
    </row>
    <row r="2327" spans="1:7" customFormat="1" ht="12" customHeight="1">
      <c r="A2327" s="132" t="s">
        <v>510</v>
      </c>
      <c r="B2327" s="133" t="s">
        <v>163</v>
      </c>
      <c r="C2327" s="133">
        <v>665</v>
      </c>
      <c r="D2327" s="174">
        <v>915</v>
      </c>
      <c r="E2327" s="133" t="s">
        <v>178</v>
      </c>
      <c r="F2327" s="148" t="s">
        <v>497</v>
      </c>
      <c r="G2327" s="134"/>
    </row>
    <row r="2328" spans="1:7" customFormat="1" ht="12" customHeight="1">
      <c r="A2328" s="132" t="s">
        <v>441</v>
      </c>
      <c r="B2328" s="133" t="s">
        <v>163</v>
      </c>
      <c r="C2328" s="133">
        <v>666</v>
      </c>
      <c r="D2328" s="174">
        <v>214</v>
      </c>
      <c r="E2328" s="133" t="s">
        <v>178</v>
      </c>
      <c r="F2328" s="148" t="s">
        <v>497</v>
      </c>
      <c r="G2328" s="134"/>
    </row>
    <row r="2329" spans="1:7" customFormat="1" ht="12" customHeight="1">
      <c r="A2329" s="132" t="s">
        <v>441</v>
      </c>
      <c r="B2329" s="133" t="s">
        <v>163</v>
      </c>
      <c r="C2329" s="133">
        <v>667</v>
      </c>
      <c r="D2329" s="174">
        <v>220</v>
      </c>
      <c r="E2329" s="133" t="s">
        <v>178</v>
      </c>
      <c r="F2329" s="148" t="s">
        <v>497</v>
      </c>
      <c r="G2329" s="134"/>
    </row>
    <row r="2330" spans="1:7" customFormat="1" ht="12" customHeight="1">
      <c r="A2330" s="132" t="s">
        <v>482</v>
      </c>
      <c r="B2330" s="133" t="s">
        <v>163</v>
      </c>
      <c r="C2330" s="133">
        <v>668</v>
      </c>
      <c r="D2330" s="174">
        <v>220</v>
      </c>
      <c r="E2330" s="133" t="s">
        <v>178</v>
      </c>
      <c r="F2330" s="148" t="s">
        <v>497</v>
      </c>
      <c r="G2330" s="134"/>
    </row>
    <row r="2331" spans="1:7" customFormat="1" ht="12" customHeight="1">
      <c r="A2331" s="132" t="s">
        <v>50</v>
      </c>
      <c r="B2331" s="133" t="s">
        <v>163</v>
      </c>
      <c r="C2331" s="133">
        <v>669</v>
      </c>
      <c r="D2331" s="174">
        <v>474</v>
      </c>
      <c r="E2331" s="133" t="s">
        <v>178</v>
      </c>
      <c r="F2331" s="148" t="s">
        <v>497</v>
      </c>
      <c r="G2331" s="134"/>
    </row>
    <row r="2332" spans="1:7" customFormat="1" ht="12" customHeight="1">
      <c r="A2332" s="132" t="s">
        <v>34</v>
      </c>
      <c r="B2332" s="133" t="s">
        <v>163</v>
      </c>
      <c r="C2332" s="133">
        <v>670</v>
      </c>
      <c r="D2332" s="174">
        <v>494</v>
      </c>
      <c r="E2332" s="133" t="s">
        <v>178</v>
      </c>
      <c r="F2332" s="148" t="s">
        <v>497</v>
      </c>
      <c r="G2332" s="134"/>
    </row>
    <row r="2333" spans="1:7" customFormat="1" ht="12" customHeight="1">
      <c r="A2333" s="132" t="s">
        <v>41</v>
      </c>
      <c r="B2333" s="133" t="s">
        <v>163</v>
      </c>
      <c r="C2333" s="133">
        <v>671</v>
      </c>
      <c r="D2333" s="174">
        <v>236</v>
      </c>
      <c r="E2333" s="133" t="s">
        <v>178</v>
      </c>
      <c r="F2333" s="148" t="s">
        <v>497</v>
      </c>
      <c r="G2333" s="134"/>
    </row>
    <row r="2334" spans="1:7" customFormat="1" ht="12" customHeight="1">
      <c r="A2334" s="132" t="s">
        <v>519</v>
      </c>
      <c r="B2334" s="133" t="s">
        <v>163</v>
      </c>
      <c r="C2334" s="133">
        <v>672</v>
      </c>
      <c r="D2334" s="174">
        <v>176</v>
      </c>
      <c r="E2334" s="133" t="s">
        <v>178</v>
      </c>
      <c r="F2334" s="148" t="s">
        <v>497</v>
      </c>
      <c r="G2334" s="134"/>
    </row>
    <row r="2335" spans="1:7" customFormat="1" ht="12" customHeight="1">
      <c r="A2335" s="132" t="s">
        <v>514</v>
      </c>
      <c r="B2335" s="133" t="s">
        <v>163</v>
      </c>
      <c r="C2335" s="133">
        <v>673</v>
      </c>
      <c r="D2335" s="174">
        <v>435</v>
      </c>
      <c r="E2335" s="133" t="s">
        <v>178</v>
      </c>
      <c r="F2335" s="148" t="s">
        <v>497</v>
      </c>
      <c r="G2335" s="134"/>
    </row>
    <row r="2336" spans="1:7" customFormat="1" ht="12" customHeight="1">
      <c r="A2336" s="132" t="s">
        <v>510</v>
      </c>
      <c r="B2336" s="133" t="s">
        <v>163</v>
      </c>
      <c r="C2336" s="133">
        <v>674</v>
      </c>
      <c r="D2336" s="174">
        <v>363</v>
      </c>
      <c r="E2336" s="133" t="s">
        <v>178</v>
      </c>
      <c r="F2336" s="148" t="s">
        <v>497</v>
      </c>
      <c r="G2336" s="134"/>
    </row>
    <row r="2337" spans="1:7" customFormat="1" ht="12" customHeight="1">
      <c r="A2337" s="132" t="s">
        <v>45</v>
      </c>
      <c r="B2337" s="133" t="s">
        <v>163</v>
      </c>
      <c r="C2337" s="133">
        <v>675</v>
      </c>
      <c r="D2337" s="174">
        <v>420</v>
      </c>
      <c r="E2337" s="133" t="s">
        <v>178</v>
      </c>
      <c r="F2337" s="148" t="s">
        <v>497</v>
      </c>
      <c r="G2337" s="134"/>
    </row>
    <row r="2338" spans="1:7" customFormat="1" ht="12" customHeight="1">
      <c r="A2338" s="132" t="s">
        <v>426</v>
      </c>
      <c r="B2338" s="133" t="s">
        <v>163</v>
      </c>
      <c r="C2338" s="133">
        <v>676</v>
      </c>
      <c r="D2338" s="174">
        <v>258</v>
      </c>
      <c r="E2338" s="133" t="s">
        <v>178</v>
      </c>
      <c r="F2338" s="148" t="s">
        <v>497</v>
      </c>
      <c r="G2338" s="134"/>
    </row>
    <row r="2339" spans="1:7" customFormat="1" ht="12" customHeight="1">
      <c r="A2339" s="132" t="s">
        <v>414</v>
      </c>
      <c r="B2339" s="133" t="s">
        <v>163</v>
      </c>
      <c r="C2339" s="133">
        <v>677</v>
      </c>
      <c r="D2339" s="174">
        <v>268</v>
      </c>
      <c r="E2339" s="133" t="s">
        <v>178</v>
      </c>
      <c r="F2339" s="148" t="s">
        <v>497</v>
      </c>
      <c r="G2339" s="134"/>
    </row>
    <row r="2340" spans="1:7" customFormat="1" ht="12" customHeight="1">
      <c r="A2340" s="132" t="s">
        <v>441</v>
      </c>
      <c r="B2340" s="133" t="s">
        <v>163</v>
      </c>
      <c r="C2340" s="133">
        <v>678</v>
      </c>
      <c r="D2340" s="174">
        <v>292</v>
      </c>
      <c r="E2340" s="133" t="s">
        <v>178</v>
      </c>
      <c r="F2340" s="148" t="s">
        <v>497</v>
      </c>
      <c r="G2340" s="134"/>
    </row>
    <row r="2341" spans="1:7" customFormat="1" ht="12" customHeight="1">
      <c r="A2341" s="132" t="s">
        <v>403</v>
      </c>
      <c r="B2341" s="133" t="s">
        <v>163</v>
      </c>
      <c r="C2341" s="133">
        <v>679</v>
      </c>
      <c r="D2341" s="174">
        <v>954</v>
      </c>
      <c r="E2341" s="133" t="s">
        <v>178</v>
      </c>
      <c r="F2341" s="148" t="s">
        <v>497</v>
      </c>
      <c r="G2341" s="134"/>
    </row>
    <row r="2342" spans="1:7" customFormat="1" ht="12" customHeight="1">
      <c r="A2342" s="132" t="s">
        <v>404</v>
      </c>
      <c r="B2342" s="133" t="s">
        <v>163</v>
      </c>
      <c r="C2342" s="133">
        <v>680</v>
      </c>
      <c r="D2342" s="174">
        <v>476</v>
      </c>
      <c r="E2342" s="133" t="s">
        <v>178</v>
      </c>
      <c r="F2342" s="148" t="s">
        <v>497</v>
      </c>
      <c r="G2342" s="134"/>
    </row>
    <row r="2343" spans="1:7" customFormat="1" ht="12" customHeight="1">
      <c r="A2343" s="132" t="s">
        <v>414</v>
      </c>
      <c r="B2343" s="133" t="s">
        <v>163</v>
      </c>
      <c r="C2343" s="133">
        <v>681</v>
      </c>
      <c r="D2343" s="174">
        <v>316</v>
      </c>
      <c r="E2343" s="133" t="s">
        <v>178</v>
      </c>
      <c r="F2343" s="148" t="s">
        <v>497</v>
      </c>
      <c r="G2343" s="134"/>
    </row>
    <row r="2344" spans="1:7" customFormat="1" ht="12" customHeight="1">
      <c r="A2344" s="132" t="s">
        <v>41</v>
      </c>
      <c r="B2344" s="133" t="s">
        <v>163</v>
      </c>
      <c r="C2344" s="133">
        <v>682</v>
      </c>
      <c r="D2344" s="174">
        <v>720</v>
      </c>
      <c r="E2344" s="133" t="s">
        <v>178</v>
      </c>
      <c r="F2344" s="148" t="s">
        <v>497</v>
      </c>
      <c r="G2344" s="134"/>
    </row>
    <row r="2345" spans="1:7" customFormat="1" ht="12" customHeight="1">
      <c r="A2345" s="132" t="s">
        <v>523</v>
      </c>
      <c r="B2345" s="133" t="s">
        <v>163</v>
      </c>
      <c r="C2345" s="133">
        <v>683</v>
      </c>
      <c r="D2345" s="174">
        <v>266</v>
      </c>
      <c r="E2345" s="133" t="s">
        <v>178</v>
      </c>
      <c r="F2345" s="148" t="s">
        <v>497</v>
      </c>
      <c r="G2345" s="134"/>
    </row>
    <row r="2346" spans="1:7" customFormat="1" ht="12" customHeight="1">
      <c r="A2346" s="132" t="s">
        <v>41</v>
      </c>
      <c r="B2346" s="133" t="s">
        <v>163</v>
      </c>
      <c r="C2346" s="133">
        <v>684</v>
      </c>
      <c r="D2346" s="174">
        <v>352</v>
      </c>
      <c r="E2346" s="133" t="s">
        <v>178</v>
      </c>
      <c r="F2346" s="148" t="s">
        <v>497</v>
      </c>
      <c r="G2346" s="134"/>
    </row>
    <row r="2347" spans="1:7" customFormat="1" ht="12" customHeight="1">
      <c r="A2347" s="132" t="s">
        <v>547</v>
      </c>
      <c r="B2347" s="133" t="s">
        <v>163</v>
      </c>
      <c r="C2347" s="133">
        <v>685</v>
      </c>
      <c r="D2347" s="174">
        <v>320</v>
      </c>
      <c r="E2347" s="133" t="s">
        <v>178</v>
      </c>
      <c r="F2347" s="148" t="s">
        <v>497</v>
      </c>
      <c r="G2347" s="134"/>
    </row>
    <row r="2348" spans="1:7" customFormat="1" ht="12" customHeight="1">
      <c r="A2348" s="132" t="s">
        <v>547</v>
      </c>
      <c r="B2348" s="133" t="s">
        <v>163</v>
      </c>
      <c r="C2348" s="133">
        <v>686</v>
      </c>
      <c r="D2348" s="174">
        <v>275</v>
      </c>
      <c r="E2348" s="133" t="s">
        <v>178</v>
      </c>
      <c r="F2348" s="148" t="s">
        <v>497</v>
      </c>
      <c r="G2348" s="134"/>
    </row>
    <row r="2349" spans="1:7" customFormat="1" ht="12" customHeight="1">
      <c r="A2349" s="132" t="s">
        <v>520</v>
      </c>
      <c r="B2349" s="133" t="s">
        <v>163</v>
      </c>
      <c r="C2349" s="133">
        <v>687</v>
      </c>
      <c r="D2349" s="174">
        <v>146</v>
      </c>
      <c r="E2349" s="133" t="s">
        <v>178</v>
      </c>
      <c r="F2349" s="148" t="s">
        <v>497</v>
      </c>
      <c r="G2349" s="134"/>
    </row>
    <row r="2350" spans="1:7" customFormat="1" ht="12" customHeight="1">
      <c r="A2350" s="132" t="s">
        <v>41</v>
      </c>
      <c r="B2350" s="133" t="s">
        <v>515</v>
      </c>
      <c r="C2350" s="133">
        <v>67</v>
      </c>
      <c r="D2350" s="174">
        <v>1069816</v>
      </c>
      <c r="E2350" s="133" t="s">
        <v>516</v>
      </c>
      <c r="F2350" s="148" t="s">
        <v>521</v>
      </c>
      <c r="G2350" s="134"/>
    </row>
    <row r="2351" spans="1:7" customFormat="1" ht="12" customHeight="1">
      <c r="A2351" s="132" t="s">
        <v>41</v>
      </c>
      <c r="B2351" s="133" t="s">
        <v>515</v>
      </c>
      <c r="C2351" s="133">
        <v>7</v>
      </c>
      <c r="D2351" s="174">
        <v>44540</v>
      </c>
      <c r="E2351" s="133" t="s">
        <v>517</v>
      </c>
      <c r="F2351" s="148" t="s">
        <v>9</v>
      </c>
      <c r="G2351" s="134"/>
    </row>
    <row r="2352" spans="1:7" customFormat="1" ht="12" customHeight="1">
      <c r="A2352" s="132" t="s">
        <v>41</v>
      </c>
      <c r="B2352" s="133" t="s">
        <v>515</v>
      </c>
      <c r="C2352" s="133">
        <v>10</v>
      </c>
      <c r="D2352" s="174">
        <v>103510</v>
      </c>
      <c r="E2352" s="133" t="s">
        <v>518</v>
      </c>
      <c r="F2352" s="148" t="s">
        <v>549</v>
      </c>
      <c r="G2352" s="134"/>
    </row>
    <row r="2353" spans="1:13" ht="12" customHeight="1">
      <c r="A2353" s="132" t="s">
        <v>41</v>
      </c>
      <c r="B2353" s="133" t="s">
        <v>515</v>
      </c>
      <c r="C2353" s="133">
        <v>11</v>
      </c>
      <c r="D2353" s="174">
        <v>11340</v>
      </c>
      <c r="E2353" s="133" t="s">
        <v>518</v>
      </c>
      <c r="F2353" s="148" t="s">
        <v>549</v>
      </c>
      <c r="G2353" s="134"/>
      <c r="H2353"/>
      <c r="I2353"/>
      <c r="J2353"/>
      <c r="K2353"/>
      <c r="L2353"/>
      <c r="M2353"/>
    </row>
    <row r="2354" spans="1:13" ht="12" customHeight="1">
      <c r="A2354" s="132" t="s">
        <v>41</v>
      </c>
      <c r="B2354" s="133" t="s">
        <v>515</v>
      </c>
      <c r="C2354" s="133">
        <v>12</v>
      </c>
      <c r="D2354" s="174">
        <v>10160</v>
      </c>
      <c r="E2354" s="133" t="s">
        <v>518</v>
      </c>
      <c r="F2354" s="148" t="s">
        <v>549</v>
      </c>
      <c r="G2354" s="134"/>
      <c r="H2354"/>
      <c r="I2354"/>
      <c r="J2354"/>
      <c r="K2354"/>
      <c r="L2354"/>
      <c r="M2354"/>
    </row>
    <row r="2355" spans="1:13" ht="12" customHeight="1">
      <c r="A2355" s="132" t="s">
        <v>41</v>
      </c>
      <c r="B2355" s="133" t="s">
        <v>515</v>
      </c>
      <c r="C2355" s="133">
        <v>13</v>
      </c>
      <c r="D2355" s="174">
        <v>43910</v>
      </c>
      <c r="E2355" s="133" t="s">
        <v>518</v>
      </c>
      <c r="F2355" s="148" t="s">
        <v>549</v>
      </c>
      <c r="G2355" s="134"/>
      <c r="H2355"/>
      <c r="I2355"/>
      <c r="J2355"/>
      <c r="K2355"/>
      <c r="L2355"/>
      <c r="M2355"/>
    </row>
    <row r="2356" spans="1:13" ht="12" customHeight="1" thickBot="1">
      <c r="A2356" s="211" t="s">
        <v>41</v>
      </c>
      <c r="B2356" s="136" t="s">
        <v>515</v>
      </c>
      <c r="C2356" s="136">
        <v>14</v>
      </c>
      <c r="D2356" s="175">
        <v>0</v>
      </c>
      <c r="E2356" s="136" t="s">
        <v>518</v>
      </c>
      <c r="F2356" s="149" t="s">
        <v>549</v>
      </c>
      <c r="G2356" s="137"/>
      <c r="H2356"/>
      <c r="I2356"/>
      <c r="J2356"/>
      <c r="K2356"/>
      <c r="L2356"/>
      <c r="M2356"/>
    </row>
    <row r="2357" spans="1:13" ht="12" customHeight="1" thickTop="1">
      <c r="H2357"/>
      <c r="I2357"/>
      <c r="J2357"/>
      <c r="K2357"/>
      <c r="L2357"/>
      <c r="M2357"/>
    </row>
    <row r="2358" spans="1:13" ht="12" customHeight="1" thickBot="1">
      <c r="H2358"/>
      <c r="I2358"/>
      <c r="J2358"/>
      <c r="K2358"/>
      <c r="L2358"/>
      <c r="M2358"/>
    </row>
    <row r="2359" spans="1:13" ht="12" customHeight="1" thickBot="1">
      <c r="A2359" s="225" t="s">
        <v>555</v>
      </c>
      <c r="B2359" s="226"/>
      <c r="C2359" s="226"/>
      <c r="D2359" s="176">
        <f>SUBTOTAL(9,D7:D2356)</f>
        <v>2386072</v>
      </c>
      <c r="E2359" s="141" t="s">
        <v>565</v>
      </c>
      <c r="F2359" s="150">
        <f>SUBTOTAL(3,A7:A2356)</f>
        <v>2350</v>
      </c>
      <c r="H2359" s="195"/>
      <c r="I2359" s="202"/>
      <c r="J2359"/>
      <c r="K2359"/>
      <c r="L2359"/>
      <c r="M2359"/>
    </row>
    <row r="2360" spans="1:13" ht="12" customHeight="1" thickBot="1">
      <c r="H2360" s="195"/>
      <c r="I2360" s="202"/>
      <c r="J2360"/>
      <c r="K2360"/>
      <c r="L2360"/>
      <c r="M2360"/>
    </row>
    <row r="2361" spans="1:13" ht="16.5" customHeight="1" thickBot="1">
      <c r="A2361" s="222" t="s">
        <v>554</v>
      </c>
      <c r="B2361" s="223"/>
      <c r="C2361" s="224"/>
      <c r="D2361" s="139">
        <f>SUM(D7:D2356)</f>
        <v>2386072</v>
      </c>
      <c r="E2361" s="138" t="s">
        <v>481</v>
      </c>
      <c r="F2361" s="140">
        <f>COUNTIF($C$7:$C$2356,"&gt;0")</f>
        <v>2350</v>
      </c>
      <c r="G2361"/>
      <c r="H2361" s="195"/>
      <c r="I2361" s="202"/>
      <c r="J2361"/>
      <c r="K2361"/>
      <c r="L2361"/>
      <c r="M2361"/>
    </row>
    <row r="2362" spans="1:13" ht="16.5" customHeight="1">
      <c r="B2362"/>
      <c r="C2362"/>
      <c r="G2362"/>
      <c r="H2362" s="195"/>
      <c r="I2362" s="202"/>
      <c r="J2362"/>
      <c r="K2362"/>
      <c r="L2362"/>
      <c r="M2362"/>
    </row>
    <row r="2363" spans="1:13" ht="16.5" customHeight="1">
      <c r="B2363"/>
      <c r="C2363"/>
      <c r="D2363"/>
      <c r="E2363"/>
      <c r="F2363"/>
      <c r="G2363"/>
      <c r="H2363"/>
      <c r="I2363" s="202"/>
      <c r="J2363"/>
      <c r="K2363"/>
      <c r="L2363"/>
      <c r="M2363"/>
    </row>
    <row r="2364" spans="1:13" ht="16.5" customHeight="1">
      <c r="B2364"/>
      <c r="C2364"/>
      <c r="D2364"/>
      <c r="E2364"/>
      <c r="F2364"/>
      <c r="G2364"/>
      <c r="H2364"/>
      <c r="I2364" s="202"/>
      <c r="J2364"/>
      <c r="K2364"/>
      <c r="L2364"/>
      <c r="M2364"/>
    </row>
    <row r="2365" spans="1:13" ht="16.5" customHeight="1">
      <c r="B2365"/>
      <c r="C2365"/>
      <c r="D2365"/>
      <c r="E2365"/>
      <c r="F2365"/>
      <c r="G2365"/>
      <c r="H2365"/>
      <c r="I2365" s="202"/>
      <c r="J2365"/>
      <c r="K2365"/>
      <c r="L2365"/>
      <c r="M2365"/>
    </row>
    <row r="2366" spans="1:13" ht="16.5" customHeight="1">
      <c r="B2366"/>
      <c r="C2366"/>
      <c r="D2366"/>
      <c r="E2366"/>
      <c r="F2366"/>
      <c r="G2366"/>
      <c r="H2366"/>
      <c r="I2366" s="202"/>
    </row>
    <row r="2367" spans="1:13" ht="16.5" customHeight="1">
      <c r="B2367"/>
      <c r="C2367"/>
      <c r="D2367"/>
      <c r="E2367"/>
      <c r="F2367"/>
      <c r="G2367"/>
      <c r="H2367"/>
      <c r="I2367" s="202"/>
    </row>
    <row r="2368" spans="1:13" ht="16.5" customHeight="1">
      <c r="B2368"/>
      <c r="C2368"/>
      <c r="D2368"/>
      <c r="E2368"/>
      <c r="F2368"/>
      <c r="G2368"/>
      <c r="H2368"/>
      <c r="I2368" s="202"/>
    </row>
    <row r="2369" spans="2:9" ht="16.5" customHeight="1">
      <c r="B2369"/>
      <c r="C2369"/>
      <c r="D2369"/>
      <c r="E2369"/>
      <c r="F2369"/>
      <c r="G2369"/>
      <c r="H2369"/>
      <c r="I2369" s="202"/>
    </row>
    <row r="2370" spans="2:9" ht="16.5" customHeight="1">
      <c r="B2370"/>
      <c r="C2370"/>
      <c r="D2370"/>
      <c r="E2370"/>
      <c r="F2370"/>
      <c r="G2370"/>
      <c r="H2370"/>
      <c r="I2370" s="202"/>
    </row>
    <row r="2371" spans="2:9" ht="16.5" customHeight="1">
      <c r="B2371"/>
      <c r="C2371"/>
      <c r="D2371"/>
      <c r="E2371"/>
      <c r="F2371"/>
      <c r="G2371"/>
      <c r="H2371"/>
      <c r="I2371" s="202"/>
    </row>
    <row r="2372" spans="2:9" ht="16.5" customHeight="1">
      <c r="B2372"/>
      <c r="C2372"/>
      <c r="D2372"/>
      <c r="E2372"/>
      <c r="F2372"/>
      <c r="G2372"/>
      <c r="H2372"/>
      <c r="I2372" s="202"/>
    </row>
    <row r="2373" spans="2:9" ht="16.5" customHeight="1">
      <c r="B2373"/>
      <c r="C2373"/>
      <c r="D2373"/>
      <c r="E2373"/>
      <c r="F2373"/>
      <c r="G2373"/>
      <c r="H2373"/>
      <c r="I2373" s="202"/>
    </row>
    <row r="2374" spans="2:9" ht="16.5" customHeight="1">
      <c r="B2374"/>
      <c r="C2374"/>
      <c r="D2374"/>
      <c r="E2374"/>
      <c r="F2374"/>
      <c r="G2374"/>
      <c r="H2374"/>
      <c r="I2374" s="202"/>
    </row>
    <row r="2375" spans="2:9" ht="16.5" customHeight="1">
      <c r="B2375"/>
      <c r="C2375"/>
      <c r="D2375"/>
      <c r="E2375"/>
      <c r="F2375"/>
      <c r="G2375"/>
      <c r="H2375"/>
      <c r="I2375" s="202"/>
    </row>
    <row r="2376" spans="2:9" ht="16.5" customHeight="1">
      <c r="B2376"/>
      <c r="C2376"/>
      <c r="D2376"/>
      <c r="E2376"/>
      <c r="F2376"/>
      <c r="G2376"/>
      <c r="H2376"/>
      <c r="I2376" s="202"/>
    </row>
    <row r="2377" spans="2:9" ht="16.5" customHeight="1">
      <c r="B2377"/>
      <c r="C2377"/>
      <c r="D2377"/>
      <c r="E2377"/>
      <c r="F2377"/>
      <c r="G2377"/>
      <c r="H2377"/>
      <c r="I2377" s="202"/>
    </row>
    <row r="2378" spans="2:9" ht="16.5" customHeight="1">
      <c r="B2378"/>
      <c r="C2378"/>
      <c r="D2378"/>
      <c r="E2378"/>
      <c r="F2378"/>
      <c r="G2378"/>
      <c r="H2378"/>
      <c r="I2378" s="202"/>
    </row>
    <row r="2379" spans="2:9" ht="16.5" customHeight="1">
      <c r="B2379"/>
      <c r="C2379"/>
      <c r="D2379"/>
      <c r="E2379"/>
      <c r="F2379"/>
      <c r="G2379"/>
      <c r="H2379"/>
      <c r="I2379" s="202"/>
    </row>
    <row r="2380" spans="2:9" ht="16.5" customHeight="1">
      <c r="B2380"/>
      <c r="C2380"/>
      <c r="D2380"/>
      <c r="E2380"/>
      <c r="F2380"/>
      <c r="G2380"/>
      <c r="H2380"/>
      <c r="I2380" s="202"/>
    </row>
    <row r="2381" spans="2:9" ht="16.5" customHeight="1">
      <c r="B2381"/>
      <c r="C2381"/>
      <c r="D2381"/>
      <c r="E2381"/>
      <c r="F2381"/>
      <c r="G2381"/>
      <c r="H2381"/>
      <c r="I2381" s="202"/>
    </row>
    <row r="2382" spans="2:9" ht="16.5" customHeight="1">
      <c r="B2382"/>
      <c r="C2382"/>
      <c r="D2382"/>
      <c r="E2382"/>
      <c r="F2382"/>
      <c r="G2382"/>
      <c r="H2382"/>
      <c r="I2382" s="202"/>
    </row>
    <row r="2383" spans="2:9" ht="16.5" customHeight="1">
      <c r="B2383"/>
      <c r="C2383"/>
      <c r="D2383"/>
      <c r="E2383"/>
      <c r="F2383"/>
      <c r="G2383"/>
      <c r="H2383"/>
      <c r="I2383" s="202"/>
    </row>
    <row r="2384" spans="2:9" ht="16.5" customHeight="1">
      <c r="B2384"/>
      <c r="C2384"/>
      <c r="D2384"/>
      <c r="E2384"/>
      <c r="F2384"/>
      <c r="G2384"/>
      <c r="H2384"/>
      <c r="I2384" s="202"/>
    </row>
    <row r="2385" spans="2:9" ht="16.5" customHeight="1">
      <c r="B2385"/>
      <c r="C2385"/>
      <c r="D2385"/>
      <c r="E2385"/>
      <c r="F2385"/>
      <c r="G2385"/>
      <c r="H2385"/>
      <c r="I2385" s="202"/>
    </row>
    <row r="2386" spans="2:9" ht="16.5" customHeight="1">
      <c r="B2386"/>
      <c r="C2386"/>
      <c r="D2386"/>
      <c r="E2386"/>
      <c r="F2386"/>
      <c r="G2386"/>
      <c r="H2386"/>
      <c r="I2386" s="202"/>
    </row>
    <row r="2387" spans="2:9" ht="16.5" customHeight="1">
      <c r="B2387"/>
      <c r="C2387"/>
      <c r="D2387"/>
      <c r="E2387"/>
      <c r="F2387"/>
      <c r="G2387"/>
      <c r="H2387"/>
      <c r="I2387" s="202"/>
    </row>
    <row r="2388" spans="2:9" ht="16.5" customHeight="1">
      <c r="B2388"/>
      <c r="C2388"/>
      <c r="D2388"/>
      <c r="E2388"/>
      <c r="F2388"/>
      <c r="G2388"/>
      <c r="H2388"/>
      <c r="I2388" s="202"/>
    </row>
    <row r="2389" spans="2:9" ht="16.5" customHeight="1">
      <c r="B2389"/>
      <c r="C2389"/>
      <c r="D2389"/>
      <c r="E2389"/>
      <c r="F2389"/>
      <c r="G2389"/>
      <c r="H2389"/>
      <c r="I2389" s="202"/>
    </row>
    <row r="2390" spans="2:9" ht="16.5" customHeight="1">
      <c r="B2390"/>
      <c r="C2390"/>
      <c r="D2390"/>
      <c r="E2390"/>
      <c r="F2390"/>
      <c r="G2390"/>
      <c r="H2390"/>
      <c r="I2390" s="202"/>
    </row>
    <row r="2391" spans="2:9" ht="16.5" customHeight="1">
      <c r="B2391"/>
      <c r="C2391"/>
      <c r="D2391"/>
      <c r="E2391"/>
      <c r="F2391"/>
      <c r="G2391"/>
      <c r="H2391"/>
      <c r="I2391" s="202"/>
    </row>
    <row r="2392" spans="2:9" ht="16.5" customHeight="1">
      <c r="B2392"/>
      <c r="C2392"/>
      <c r="D2392"/>
      <c r="E2392"/>
      <c r="F2392"/>
      <c r="G2392"/>
      <c r="H2392"/>
      <c r="I2392" s="202"/>
    </row>
    <row r="2393" spans="2:9" ht="16.5" customHeight="1">
      <c r="B2393"/>
      <c r="C2393"/>
      <c r="D2393"/>
      <c r="E2393"/>
      <c r="F2393"/>
      <c r="G2393"/>
      <c r="H2393"/>
      <c r="I2393" s="202"/>
    </row>
    <row r="2394" spans="2:9" ht="16.5" customHeight="1">
      <c r="B2394"/>
      <c r="C2394"/>
      <c r="D2394"/>
      <c r="E2394"/>
      <c r="F2394"/>
      <c r="G2394"/>
      <c r="H2394"/>
      <c r="I2394" s="202"/>
    </row>
    <row r="2395" spans="2:9" ht="16.5" customHeight="1">
      <c r="B2395"/>
      <c r="C2395"/>
      <c r="D2395"/>
      <c r="E2395"/>
      <c r="F2395"/>
      <c r="G2395"/>
      <c r="H2395"/>
      <c r="I2395" s="202"/>
    </row>
    <row r="2396" spans="2:9" ht="16.5" customHeight="1">
      <c r="B2396"/>
      <c r="C2396"/>
      <c r="D2396"/>
      <c r="E2396"/>
      <c r="F2396"/>
      <c r="G2396"/>
      <c r="H2396"/>
      <c r="I2396" s="202"/>
    </row>
    <row r="2397" spans="2:9" ht="16.5" customHeight="1">
      <c r="B2397"/>
      <c r="C2397"/>
      <c r="D2397"/>
      <c r="E2397"/>
      <c r="F2397"/>
      <c r="G2397"/>
      <c r="H2397"/>
      <c r="I2397" s="202"/>
    </row>
    <row r="2398" spans="2:9" ht="16.5" customHeight="1">
      <c r="B2398"/>
      <c r="C2398"/>
      <c r="D2398"/>
      <c r="E2398"/>
      <c r="F2398"/>
      <c r="G2398"/>
      <c r="H2398"/>
      <c r="I2398" s="202"/>
    </row>
    <row r="2399" spans="2:9" ht="16.5" customHeight="1">
      <c r="B2399"/>
      <c r="C2399"/>
      <c r="D2399"/>
      <c r="E2399"/>
      <c r="F2399"/>
      <c r="G2399"/>
      <c r="H2399"/>
      <c r="I2399" s="202"/>
    </row>
    <row r="2400" spans="2:9" ht="16.5" customHeight="1">
      <c r="B2400"/>
      <c r="C2400"/>
      <c r="D2400"/>
      <c r="E2400"/>
      <c r="F2400"/>
      <c r="G2400"/>
      <c r="H2400"/>
      <c r="I2400" s="202"/>
    </row>
    <row r="2401" spans="2:9" ht="16.5" customHeight="1">
      <c r="B2401"/>
      <c r="C2401"/>
      <c r="D2401"/>
      <c r="E2401"/>
      <c r="F2401"/>
      <c r="G2401"/>
      <c r="H2401"/>
      <c r="I2401" s="202"/>
    </row>
    <row r="2402" spans="2:9" ht="16.5" customHeight="1">
      <c r="B2402"/>
      <c r="C2402"/>
      <c r="D2402"/>
      <c r="E2402"/>
      <c r="F2402"/>
      <c r="G2402"/>
      <c r="H2402"/>
      <c r="I2402" s="202"/>
    </row>
    <row r="2403" spans="2:9" ht="16.5" customHeight="1">
      <c r="B2403"/>
      <c r="C2403"/>
      <c r="D2403"/>
      <c r="E2403"/>
      <c r="F2403"/>
      <c r="G2403"/>
      <c r="H2403"/>
      <c r="I2403" s="202"/>
    </row>
    <row r="2404" spans="2:9" ht="16.5" customHeight="1">
      <c r="B2404"/>
      <c r="C2404"/>
      <c r="D2404"/>
      <c r="E2404"/>
      <c r="F2404"/>
      <c r="G2404"/>
      <c r="H2404"/>
      <c r="I2404" s="202"/>
    </row>
    <row r="2405" spans="2:9" ht="16.5" customHeight="1">
      <c r="B2405"/>
      <c r="C2405"/>
      <c r="D2405"/>
      <c r="E2405"/>
      <c r="F2405"/>
      <c r="G2405"/>
      <c r="H2405"/>
      <c r="I2405" s="202"/>
    </row>
    <row r="2406" spans="2:9" ht="16.5" customHeight="1">
      <c r="B2406"/>
      <c r="C2406"/>
      <c r="D2406"/>
      <c r="E2406"/>
      <c r="F2406"/>
      <c r="G2406"/>
      <c r="H2406"/>
      <c r="I2406" s="202"/>
    </row>
    <row r="2407" spans="2:9" ht="16.5" customHeight="1">
      <c r="B2407"/>
      <c r="C2407"/>
      <c r="D2407"/>
      <c r="E2407"/>
      <c r="F2407"/>
      <c r="G2407"/>
      <c r="H2407"/>
      <c r="I2407" s="202"/>
    </row>
    <row r="2408" spans="2:9" ht="16.5" customHeight="1">
      <c r="B2408"/>
      <c r="C2408"/>
      <c r="D2408"/>
      <c r="E2408"/>
      <c r="F2408"/>
      <c r="G2408"/>
      <c r="H2408"/>
      <c r="I2408" s="202"/>
    </row>
    <row r="2409" spans="2:9" ht="16.5" customHeight="1">
      <c r="B2409"/>
      <c r="C2409"/>
      <c r="D2409"/>
      <c r="E2409"/>
      <c r="F2409"/>
      <c r="G2409"/>
      <c r="H2409"/>
      <c r="I2409" s="202"/>
    </row>
    <row r="2410" spans="2:9" ht="16.5" customHeight="1">
      <c r="B2410"/>
      <c r="C2410"/>
      <c r="D2410"/>
      <c r="E2410"/>
      <c r="F2410"/>
      <c r="G2410"/>
      <c r="H2410"/>
      <c r="I2410" s="202"/>
    </row>
    <row r="2411" spans="2:9" ht="16.5" customHeight="1">
      <c r="B2411"/>
      <c r="C2411"/>
      <c r="D2411"/>
      <c r="E2411"/>
      <c r="F2411"/>
      <c r="G2411"/>
      <c r="H2411"/>
      <c r="I2411" s="202"/>
    </row>
    <row r="2412" spans="2:9" ht="16.5" customHeight="1">
      <c r="B2412"/>
      <c r="C2412"/>
      <c r="D2412"/>
      <c r="E2412"/>
      <c r="F2412"/>
      <c r="G2412"/>
      <c r="H2412"/>
      <c r="I2412" s="202"/>
    </row>
    <row r="2413" spans="2:9" ht="16.5" customHeight="1">
      <c r="B2413"/>
      <c r="C2413"/>
      <c r="D2413"/>
      <c r="E2413"/>
      <c r="F2413"/>
      <c r="G2413"/>
      <c r="H2413"/>
      <c r="I2413" s="202"/>
    </row>
    <row r="2414" spans="2:9" ht="16.5" customHeight="1">
      <c r="B2414"/>
      <c r="C2414"/>
      <c r="D2414"/>
      <c r="E2414"/>
      <c r="F2414"/>
      <c r="G2414"/>
      <c r="H2414"/>
      <c r="I2414" s="202"/>
    </row>
    <row r="2415" spans="2:9" ht="16.5" customHeight="1">
      <c r="B2415"/>
      <c r="C2415"/>
      <c r="D2415"/>
      <c r="E2415"/>
      <c r="F2415"/>
      <c r="G2415"/>
      <c r="H2415"/>
    </row>
    <row r="2416" spans="2:9" ht="16.5" customHeight="1">
      <c r="B2416"/>
      <c r="C2416"/>
      <c r="D2416"/>
      <c r="E2416"/>
      <c r="F2416"/>
      <c r="G2416"/>
      <c r="H2416"/>
    </row>
    <row r="2417" spans="2:8" ht="16.5" customHeight="1">
      <c r="B2417"/>
      <c r="C2417"/>
      <c r="D2417"/>
      <c r="E2417"/>
      <c r="F2417"/>
      <c r="G2417"/>
      <c r="H2417"/>
    </row>
    <row r="2418" spans="2:8" ht="16.5" customHeight="1">
      <c r="B2418"/>
      <c r="C2418"/>
      <c r="D2418"/>
      <c r="E2418"/>
      <c r="F2418"/>
      <c r="G2418"/>
      <c r="H2418"/>
    </row>
    <row r="2419" spans="2:8" ht="16.5" customHeight="1">
      <c r="B2419"/>
      <c r="C2419"/>
      <c r="D2419"/>
      <c r="E2419"/>
      <c r="F2419"/>
      <c r="G2419"/>
      <c r="H2419"/>
    </row>
    <row r="2420" spans="2:8" ht="16.5" customHeight="1">
      <c r="B2420"/>
      <c r="C2420"/>
      <c r="D2420"/>
      <c r="E2420"/>
      <c r="F2420"/>
      <c r="G2420"/>
      <c r="H2420"/>
    </row>
    <row r="2421" spans="2:8" ht="16.5" customHeight="1">
      <c r="B2421"/>
      <c r="C2421"/>
      <c r="D2421"/>
      <c r="E2421"/>
      <c r="F2421"/>
      <c r="G2421"/>
      <c r="H2421"/>
    </row>
    <row r="2422" spans="2:8" ht="16.5" customHeight="1">
      <c r="B2422"/>
      <c r="C2422"/>
      <c r="D2422"/>
      <c r="E2422"/>
      <c r="F2422"/>
      <c r="G2422"/>
      <c r="H2422"/>
    </row>
    <row r="2423" spans="2:8" ht="16.5" customHeight="1">
      <c r="B2423"/>
      <c r="C2423"/>
      <c r="D2423"/>
      <c r="E2423"/>
      <c r="F2423"/>
      <c r="G2423"/>
      <c r="H2423"/>
    </row>
    <row r="2424" spans="2:8" ht="16.5" customHeight="1">
      <c r="B2424"/>
      <c r="C2424"/>
      <c r="D2424"/>
      <c r="E2424"/>
      <c r="F2424"/>
      <c r="G2424"/>
      <c r="H2424"/>
    </row>
    <row r="2425" spans="2:8" ht="16.5" customHeight="1">
      <c r="B2425"/>
      <c r="C2425"/>
      <c r="D2425"/>
      <c r="E2425"/>
      <c r="F2425"/>
      <c r="G2425"/>
      <c r="H2425"/>
    </row>
    <row r="2426" spans="2:8" ht="16.5" customHeight="1">
      <c r="B2426"/>
      <c r="C2426"/>
      <c r="D2426"/>
      <c r="E2426"/>
      <c r="F2426"/>
      <c r="G2426"/>
      <c r="H2426"/>
    </row>
    <row r="2427" spans="2:8" ht="16.5" customHeight="1">
      <c r="B2427"/>
      <c r="C2427"/>
      <c r="D2427"/>
      <c r="E2427"/>
      <c r="F2427"/>
      <c r="G2427"/>
      <c r="H2427"/>
    </row>
    <row r="2428" spans="2:8" ht="16.5" customHeight="1">
      <c r="B2428"/>
      <c r="C2428"/>
      <c r="D2428"/>
      <c r="E2428"/>
      <c r="F2428"/>
      <c r="G2428"/>
      <c r="H2428"/>
    </row>
    <row r="2429" spans="2:8" ht="16.5" customHeight="1">
      <c r="B2429"/>
      <c r="C2429"/>
      <c r="D2429"/>
      <c r="E2429"/>
      <c r="F2429"/>
      <c r="G2429"/>
      <c r="H2429"/>
    </row>
    <row r="2430" spans="2:8" ht="16.5" customHeight="1">
      <c r="B2430"/>
      <c r="C2430"/>
      <c r="D2430"/>
      <c r="E2430"/>
      <c r="F2430"/>
      <c r="G2430"/>
      <c r="H2430"/>
    </row>
    <row r="2431" spans="2:8" ht="16.5" customHeight="1">
      <c r="B2431"/>
      <c r="C2431"/>
      <c r="D2431"/>
      <c r="E2431"/>
      <c r="F2431"/>
      <c r="G2431"/>
      <c r="H2431"/>
    </row>
    <row r="2432" spans="2:8" ht="16.5" customHeight="1">
      <c r="B2432"/>
      <c r="C2432"/>
      <c r="D2432"/>
      <c r="E2432"/>
      <c r="F2432"/>
      <c r="G2432"/>
      <c r="H2432"/>
    </row>
    <row r="2433" spans="2:8" ht="16.5" customHeight="1">
      <c r="B2433"/>
      <c r="C2433"/>
      <c r="D2433"/>
      <c r="E2433"/>
      <c r="F2433"/>
      <c r="G2433"/>
      <c r="H2433"/>
    </row>
    <row r="2434" spans="2:8" ht="16.5" customHeight="1">
      <c r="B2434"/>
      <c r="C2434"/>
      <c r="D2434"/>
      <c r="E2434"/>
      <c r="F2434"/>
      <c r="G2434"/>
      <c r="H2434"/>
    </row>
    <row r="2435" spans="2:8" ht="16.5" customHeight="1">
      <c r="B2435"/>
      <c r="C2435"/>
      <c r="D2435"/>
      <c r="E2435"/>
      <c r="F2435"/>
      <c r="G2435"/>
      <c r="H2435"/>
    </row>
    <row r="2436" spans="2:8" ht="16.5" customHeight="1">
      <c r="B2436"/>
      <c r="C2436"/>
      <c r="D2436"/>
      <c r="E2436"/>
      <c r="F2436"/>
      <c r="G2436"/>
      <c r="H2436"/>
    </row>
    <row r="2437" spans="2:8" ht="16.5" customHeight="1">
      <c r="B2437"/>
      <c r="C2437"/>
      <c r="D2437"/>
      <c r="E2437"/>
      <c r="F2437"/>
      <c r="G2437"/>
      <c r="H2437"/>
    </row>
    <row r="2438" spans="2:8" ht="16.5" customHeight="1">
      <c r="B2438"/>
      <c r="C2438"/>
      <c r="D2438"/>
      <c r="E2438"/>
      <c r="F2438"/>
      <c r="G2438"/>
      <c r="H2438"/>
    </row>
    <row r="2439" spans="2:8" ht="16.5" customHeight="1">
      <c r="B2439"/>
      <c r="C2439"/>
      <c r="D2439"/>
      <c r="E2439"/>
      <c r="F2439"/>
      <c r="G2439"/>
      <c r="H2439"/>
    </row>
    <row r="2440" spans="2:8" ht="16.5" customHeight="1">
      <c r="B2440"/>
      <c r="C2440"/>
      <c r="D2440"/>
      <c r="E2440"/>
      <c r="F2440"/>
      <c r="G2440"/>
      <c r="H2440"/>
    </row>
    <row r="2441" spans="2:8" ht="16.5" customHeight="1">
      <c r="B2441"/>
      <c r="C2441"/>
      <c r="D2441"/>
      <c r="E2441"/>
      <c r="F2441"/>
      <c r="G2441"/>
      <c r="H2441"/>
    </row>
    <row r="2442" spans="2:8" ht="16.5" customHeight="1">
      <c r="B2442"/>
      <c r="C2442"/>
      <c r="D2442"/>
      <c r="E2442"/>
      <c r="F2442"/>
      <c r="G2442"/>
      <c r="H2442"/>
    </row>
    <row r="2443" spans="2:8" ht="16.5" customHeight="1">
      <c r="B2443"/>
      <c r="C2443"/>
      <c r="D2443"/>
      <c r="E2443"/>
      <c r="F2443"/>
      <c r="G2443"/>
      <c r="H2443"/>
    </row>
    <row r="2444" spans="2:8" ht="16.5" customHeight="1">
      <c r="B2444"/>
      <c r="C2444"/>
      <c r="D2444"/>
      <c r="E2444"/>
      <c r="F2444"/>
      <c r="G2444"/>
      <c r="H2444"/>
    </row>
    <row r="2445" spans="2:8" ht="16.5" customHeight="1">
      <c r="B2445"/>
      <c r="C2445"/>
      <c r="D2445"/>
      <c r="E2445"/>
      <c r="F2445"/>
      <c r="G2445"/>
      <c r="H2445"/>
    </row>
    <row r="2446" spans="2:8" ht="16.5" customHeight="1">
      <c r="B2446"/>
      <c r="C2446"/>
      <c r="D2446"/>
      <c r="E2446"/>
      <c r="F2446"/>
      <c r="G2446"/>
      <c r="H2446"/>
    </row>
    <row r="2447" spans="2:8" ht="16.5" customHeight="1">
      <c r="B2447"/>
      <c r="C2447"/>
      <c r="D2447"/>
      <c r="E2447"/>
      <c r="F2447"/>
      <c r="G2447"/>
      <c r="H2447"/>
    </row>
    <row r="2448" spans="2:8" ht="16.5" customHeight="1">
      <c r="B2448"/>
      <c r="C2448"/>
      <c r="D2448"/>
      <c r="E2448"/>
      <c r="F2448"/>
      <c r="G2448"/>
      <c r="H2448"/>
    </row>
    <row r="2449" spans="2:8" ht="16.5" customHeight="1">
      <c r="B2449"/>
      <c r="C2449"/>
      <c r="D2449"/>
      <c r="E2449"/>
      <c r="F2449"/>
      <c r="G2449"/>
      <c r="H2449"/>
    </row>
    <row r="2450" spans="2:8" ht="16.5" customHeight="1">
      <c r="B2450"/>
      <c r="C2450"/>
      <c r="D2450"/>
      <c r="E2450"/>
      <c r="F2450"/>
      <c r="G2450"/>
      <c r="H2450"/>
    </row>
    <row r="2451" spans="2:8" ht="16.5" customHeight="1">
      <c r="B2451"/>
      <c r="C2451"/>
      <c r="D2451"/>
      <c r="E2451"/>
      <c r="F2451"/>
      <c r="G2451"/>
      <c r="H2451"/>
    </row>
    <row r="2452" spans="2:8" ht="16.5" customHeight="1">
      <c r="B2452"/>
      <c r="C2452"/>
      <c r="D2452"/>
      <c r="E2452"/>
      <c r="F2452"/>
      <c r="G2452"/>
      <c r="H2452"/>
    </row>
    <row r="2453" spans="2:8" ht="16.5" customHeight="1">
      <c r="B2453"/>
      <c r="C2453"/>
      <c r="D2453"/>
      <c r="E2453"/>
      <c r="F2453"/>
      <c r="G2453"/>
      <c r="H2453"/>
    </row>
    <row r="2454" spans="2:8" ht="16.5" customHeight="1">
      <c r="B2454"/>
      <c r="C2454"/>
      <c r="D2454"/>
      <c r="E2454"/>
      <c r="F2454"/>
      <c r="G2454"/>
      <c r="H2454"/>
    </row>
    <row r="2455" spans="2:8" ht="16.5" customHeight="1">
      <c r="B2455"/>
      <c r="C2455"/>
      <c r="D2455"/>
      <c r="E2455"/>
      <c r="F2455"/>
      <c r="G2455"/>
      <c r="H2455"/>
    </row>
    <row r="2456" spans="2:8" ht="16.5" customHeight="1">
      <c r="B2456"/>
      <c r="C2456"/>
      <c r="D2456"/>
      <c r="E2456"/>
      <c r="F2456"/>
      <c r="G2456"/>
      <c r="H2456"/>
    </row>
    <row r="2457" spans="2:8" ht="16.5" customHeight="1">
      <c r="B2457"/>
      <c r="C2457"/>
      <c r="D2457"/>
      <c r="E2457"/>
      <c r="F2457"/>
      <c r="G2457"/>
      <c r="H2457"/>
    </row>
    <row r="2458" spans="2:8" ht="16.5" customHeight="1">
      <c r="B2458"/>
      <c r="C2458"/>
      <c r="D2458"/>
      <c r="E2458"/>
      <c r="F2458"/>
      <c r="G2458"/>
      <c r="H2458"/>
    </row>
    <row r="2459" spans="2:8" ht="16.5" customHeight="1">
      <c r="B2459"/>
      <c r="C2459"/>
      <c r="D2459"/>
      <c r="E2459"/>
      <c r="F2459"/>
      <c r="G2459"/>
      <c r="H2459"/>
    </row>
    <row r="2460" spans="2:8" ht="16.5" customHeight="1">
      <c r="B2460"/>
      <c r="C2460"/>
      <c r="D2460"/>
      <c r="E2460"/>
      <c r="F2460"/>
      <c r="G2460"/>
      <c r="H2460"/>
    </row>
    <row r="2461" spans="2:8" ht="16.5" customHeight="1">
      <c r="B2461"/>
      <c r="C2461"/>
      <c r="D2461"/>
      <c r="E2461"/>
      <c r="F2461"/>
      <c r="G2461"/>
      <c r="H2461"/>
    </row>
    <row r="2462" spans="2:8" ht="16.5" customHeight="1">
      <c r="B2462"/>
      <c r="C2462"/>
      <c r="D2462"/>
      <c r="E2462"/>
      <c r="F2462"/>
      <c r="G2462"/>
      <c r="H2462"/>
    </row>
    <row r="2463" spans="2:8" ht="16.5" customHeight="1">
      <c r="B2463"/>
      <c r="C2463"/>
      <c r="D2463"/>
      <c r="E2463"/>
      <c r="F2463"/>
      <c r="G2463"/>
      <c r="H2463"/>
    </row>
    <row r="2464" spans="2:8" ht="16.5" customHeight="1">
      <c r="B2464"/>
      <c r="C2464"/>
      <c r="D2464"/>
      <c r="E2464"/>
      <c r="F2464"/>
      <c r="G2464"/>
      <c r="H2464"/>
    </row>
    <row r="2465" spans="2:8" ht="16.5" customHeight="1">
      <c r="B2465"/>
      <c r="C2465"/>
      <c r="D2465"/>
      <c r="E2465"/>
      <c r="F2465"/>
      <c r="G2465"/>
      <c r="H2465"/>
    </row>
    <row r="2466" spans="2:8" ht="16.5" customHeight="1">
      <c r="B2466"/>
      <c r="C2466"/>
      <c r="D2466"/>
      <c r="E2466"/>
      <c r="F2466"/>
      <c r="G2466"/>
      <c r="H2466"/>
    </row>
    <row r="2467" spans="2:8" ht="16.5" customHeight="1">
      <c r="B2467"/>
      <c r="C2467"/>
      <c r="D2467"/>
      <c r="E2467"/>
      <c r="F2467"/>
      <c r="G2467"/>
      <c r="H2467"/>
    </row>
    <row r="2468" spans="2:8" ht="16.5" customHeight="1">
      <c r="B2468"/>
      <c r="C2468"/>
      <c r="D2468"/>
      <c r="E2468"/>
      <c r="F2468"/>
      <c r="G2468"/>
      <c r="H2468"/>
    </row>
    <row r="2469" spans="2:8" ht="16.5" customHeight="1">
      <c r="B2469"/>
      <c r="C2469"/>
      <c r="D2469"/>
      <c r="E2469"/>
      <c r="F2469"/>
      <c r="G2469"/>
      <c r="H2469"/>
    </row>
    <row r="2470" spans="2:8" ht="16.5" customHeight="1">
      <c r="B2470"/>
      <c r="C2470"/>
      <c r="D2470"/>
      <c r="E2470"/>
      <c r="F2470"/>
      <c r="G2470"/>
      <c r="H2470"/>
    </row>
    <row r="2471" spans="2:8" ht="16.5" customHeight="1">
      <c r="B2471"/>
      <c r="C2471"/>
      <c r="D2471"/>
      <c r="E2471"/>
      <c r="F2471"/>
      <c r="G2471"/>
      <c r="H2471"/>
    </row>
    <row r="2472" spans="2:8" ht="16.5" customHeight="1">
      <c r="B2472"/>
      <c r="C2472"/>
      <c r="D2472"/>
      <c r="E2472"/>
      <c r="F2472"/>
      <c r="G2472"/>
      <c r="H2472"/>
    </row>
    <row r="2473" spans="2:8" ht="16.5" customHeight="1">
      <c r="B2473"/>
      <c r="C2473"/>
      <c r="D2473"/>
      <c r="E2473"/>
      <c r="F2473"/>
      <c r="G2473"/>
      <c r="H2473"/>
    </row>
    <row r="2474" spans="2:8" ht="16.5" customHeight="1">
      <c r="B2474"/>
      <c r="C2474"/>
      <c r="D2474"/>
      <c r="E2474"/>
      <c r="F2474"/>
      <c r="G2474"/>
      <c r="H2474"/>
    </row>
    <row r="2475" spans="2:8" ht="16.5" customHeight="1">
      <c r="B2475"/>
      <c r="C2475"/>
      <c r="D2475"/>
      <c r="E2475"/>
      <c r="F2475"/>
      <c r="G2475"/>
      <c r="H2475"/>
    </row>
    <row r="2476" spans="2:8" ht="16.5" customHeight="1">
      <c r="B2476"/>
      <c r="C2476"/>
      <c r="D2476"/>
      <c r="E2476"/>
      <c r="F2476"/>
      <c r="G2476"/>
      <c r="H2476"/>
    </row>
    <row r="2477" spans="2:8" ht="16.5" customHeight="1">
      <c r="B2477"/>
      <c r="C2477"/>
      <c r="D2477"/>
      <c r="E2477"/>
      <c r="F2477"/>
      <c r="G2477"/>
      <c r="H2477"/>
    </row>
    <row r="2478" spans="2:8" ht="16.5" customHeight="1">
      <c r="B2478"/>
      <c r="C2478"/>
      <c r="D2478"/>
      <c r="E2478"/>
      <c r="F2478"/>
      <c r="G2478"/>
      <c r="H2478"/>
    </row>
    <row r="2479" spans="2:8" ht="16.5" customHeight="1">
      <c r="B2479"/>
      <c r="C2479"/>
      <c r="D2479"/>
      <c r="E2479"/>
      <c r="F2479"/>
      <c r="G2479"/>
      <c r="H2479"/>
    </row>
    <row r="2480" spans="2:8" ht="16.5" customHeight="1">
      <c r="B2480"/>
      <c r="C2480"/>
      <c r="D2480"/>
      <c r="E2480"/>
      <c r="F2480"/>
      <c r="G2480"/>
      <c r="H2480"/>
    </row>
    <row r="2481" spans="2:8" ht="16.5" customHeight="1">
      <c r="B2481"/>
      <c r="C2481"/>
      <c r="D2481"/>
      <c r="E2481"/>
      <c r="F2481"/>
      <c r="G2481"/>
      <c r="H2481"/>
    </row>
    <row r="2482" spans="2:8" ht="16.5" customHeight="1">
      <c r="B2482"/>
      <c r="C2482"/>
      <c r="D2482"/>
      <c r="E2482"/>
      <c r="F2482"/>
      <c r="G2482"/>
      <c r="H2482"/>
    </row>
    <row r="2483" spans="2:8" ht="16.5" customHeight="1">
      <c r="B2483"/>
      <c r="C2483"/>
      <c r="D2483"/>
      <c r="E2483"/>
      <c r="F2483"/>
      <c r="G2483"/>
      <c r="H2483"/>
    </row>
    <row r="2484" spans="2:8" ht="16.5" customHeight="1">
      <c r="B2484"/>
      <c r="C2484"/>
      <c r="D2484"/>
      <c r="E2484"/>
      <c r="F2484"/>
      <c r="G2484"/>
      <c r="H2484"/>
    </row>
    <row r="2485" spans="2:8" ht="16.5" customHeight="1">
      <c r="B2485"/>
      <c r="C2485"/>
      <c r="D2485"/>
      <c r="E2485"/>
      <c r="F2485"/>
      <c r="G2485"/>
      <c r="H2485"/>
    </row>
    <row r="2486" spans="2:8" ht="16.5" customHeight="1">
      <c r="B2486"/>
      <c r="C2486"/>
      <c r="D2486"/>
      <c r="E2486"/>
      <c r="F2486"/>
      <c r="G2486"/>
      <c r="H2486"/>
    </row>
    <row r="2487" spans="2:8" ht="16.5" customHeight="1">
      <c r="B2487"/>
      <c r="C2487"/>
      <c r="D2487"/>
      <c r="E2487"/>
      <c r="F2487"/>
      <c r="G2487"/>
      <c r="H2487"/>
    </row>
    <row r="2488" spans="2:8" ht="16.5" customHeight="1">
      <c r="B2488"/>
      <c r="C2488"/>
      <c r="D2488"/>
      <c r="E2488"/>
      <c r="F2488"/>
      <c r="G2488"/>
      <c r="H2488"/>
    </row>
    <row r="2489" spans="2:8" ht="16.5" customHeight="1">
      <c r="B2489"/>
      <c r="C2489"/>
      <c r="D2489"/>
      <c r="E2489"/>
      <c r="F2489"/>
      <c r="G2489"/>
      <c r="H2489"/>
    </row>
    <row r="2490" spans="2:8" ht="16.5" customHeight="1">
      <c r="B2490"/>
      <c r="C2490"/>
      <c r="D2490"/>
      <c r="E2490"/>
      <c r="F2490"/>
      <c r="G2490"/>
      <c r="H2490"/>
    </row>
    <row r="2491" spans="2:8" ht="16.5" customHeight="1">
      <c r="B2491"/>
      <c r="C2491"/>
      <c r="D2491"/>
      <c r="E2491"/>
      <c r="F2491"/>
      <c r="G2491"/>
      <c r="H2491"/>
    </row>
    <row r="2492" spans="2:8" ht="16.5" customHeight="1">
      <c r="B2492"/>
      <c r="C2492"/>
      <c r="D2492"/>
      <c r="E2492"/>
      <c r="F2492"/>
      <c r="G2492"/>
      <c r="H2492"/>
    </row>
    <row r="2493" spans="2:8" ht="16.5" customHeight="1">
      <c r="B2493"/>
      <c r="C2493"/>
      <c r="D2493"/>
      <c r="E2493"/>
      <c r="F2493"/>
      <c r="G2493"/>
      <c r="H2493"/>
    </row>
    <row r="2494" spans="2:8" ht="16.5" customHeight="1">
      <c r="B2494"/>
      <c r="C2494"/>
      <c r="D2494"/>
      <c r="E2494"/>
      <c r="F2494"/>
      <c r="G2494"/>
      <c r="H2494"/>
    </row>
    <row r="2495" spans="2:8" ht="16.5" customHeight="1">
      <c r="B2495"/>
      <c r="C2495"/>
      <c r="D2495"/>
      <c r="E2495"/>
      <c r="F2495"/>
      <c r="G2495"/>
      <c r="H2495"/>
    </row>
    <row r="2496" spans="2:8" ht="16.5" customHeight="1">
      <c r="B2496"/>
      <c r="C2496"/>
      <c r="D2496"/>
      <c r="E2496"/>
      <c r="F2496"/>
      <c r="G2496"/>
      <c r="H2496"/>
    </row>
    <row r="2497" spans="2:8" ht="16.5" customHeight="1">
      <c r="B2497"/>
      <c r="C2497"/>
      <c r="D2497"/>
      <c r="E2497"/>
      <c r="F2497"/>
      <c r="G2497"/>
      <c r="H2497"/>
    </row>
    <row r="2498" spans="2:8" ht="16.5" customHeight="1">
      <c r="B2498"/>
      <c r="C2498"/>
      <c r="D2498"/>
      <c r="E2498"/>
      <c r="F2498"/>
      <c r="G2498"/>
      <c r="H2498"/>
    </row>
    <row r="2499" spans="2:8" ht="16.5" customHeight="1">
      <c r="B2499"/>
      <c r="C2499"/>
      <c r="D2499"/>
      <c r="E2499"/>
      <c r="F2499"/>
      <c r="G2499"/>
      <c r="H2499"/>
    </row>
    <row r="2500" spans="2:8" ht="16.5" customHeight="1">
      <c r="B2500"/>
      <c r="C2500"/>
      <c r="D2500"/>
      <c r="E2500"/>
      <c r="F2500"/>
      <c r="G2500"/>
      <c r="H2500"/>
    </row>
    <row r="2501" spans="2:8" ht="16.5" customHeight="1">
      <c r="B2501"/>
      <c r="C2501"/>
      <c r="D2501"/>
      <c r="E2501"/>
      <c r="F2501"/>
      <c r="G2501"/>
      <c r="H2501"/>
    </row>
    <row r="2502" spans="2:8" ht="16.5" customHeight="1">
      <c r="B2502"/>
      <c r="C2502"/>
      <c r="D2502"/>
      <c r="E2502"/>
      <c r="F2502"/>
      <c r="G2502"/>
      <c r="H2502"/>
    </row>
    <row r="2503" spans="2:8" ht="16.5" customHeight="1">
      <c r="B2503"/>
      <c r="C2503"/>
      <c r="D2503"/>
      <c r="E2503"/>
      <c r="F2503"/>
      <c r="G2503"/>
      <c r="H2503"/>
    </row>
    <row r="2504" spans="2:8" ht="16.5" customHeight="1">
      <c r="B2504"/>
      <c r="C2504"/>
      <c r="D2504"/>
      <c r="E2504"/>
      <c r="F2504"/>
      <c r="G2504"/>
      <c r="H2504"/>
    </row>
    <row r="2505" spans="2:8" ht="16.5" customHeight="1">
      <c r="B2505"/>
      <c r="C2505"/>
      <c r="D2505"/>
      <c r="E2505"/>
      <c r="F2505"/>
      <c r="G2505"/>
      <c r="H2505"/>
    </row>
    <row r="2506" spans="2:8" ht="16.5" customHeight="1">
      <c r="B2506"/>
      <c r="C2506"/>
      <c r="D2506"/>
      <c r="E2506"/>
      <c r="F2506"/>
      <c r="G2506"/>
      <c r="H2506"/>
    </row>
    <row r="2507" spans="2:8" ht="16.5" customHeight="1">
      <c r="B2507"/>
      <c r="C2507"/>
      <c r="D2507"/>
      <c r="E2507"/>
      <c r="F2507"/>
      <c r="G2507"/>
      <c r="H2507"/>
    </row>
    <row r="2508" spans="2:8" ht="16.5" customHeight="1">
      <c r="B2508"/>
      <c r="C2508"/>
      <c r="D2508"/>
      <c r="E2508"/>
      <c r="F2508"/>
      <c r="G2508"/>
      <c r="H2508"/>
    </row>
    <row r="2509" spans="2:8" ht="16.5" customHeight="1">
      <c r="B2509"/>
      <c r="C2509"/>
      <c r="D2509"/>
      <c r="E2509"/>
      <c r="F2509"/>
      <c r="G2509"/>
      <c r="H2509"/>
    </row>
    <row r="2510" spans="2:8" ht="16.5" customHeight="1">
      <c r="B2510"/>
      <c r="C2510"/>
      <c r="D2510"/>
      <c r="E2510"/>
      <c r="F2510"/>
      <c r="G2510"/>
      <c r="H2510"/>
    </row>
    <row r="2511" spans="2:8" ht="16.5" customHeight="1">
      <c r="B2511"/>
      <c r="C2511"/>
      <c r="D2511"/>
      <c r="E2511"/>
      <c r="F2511"/>
      <c r="G2511"/>
      <c r="H2511"/>
    </row>
    <row r="2512" spans="2:8" ht="16.5" customHeight="1">
      <c r="B2512"/>
      <c r="C2512"/>
      <c r="D2512"/>
      <c r="E2512"/>
      <c r="F2512"/>
      <c r="G2512"/>
      <c r="H2512"/>
    </row>
    <row r="2513" spans="2:8" ht="16.5" customHeight="1">
      <c r="B2513"/>
      <c r="C2513"/>
      <c r="D2513"/>
      <c r="E2513"/>
      <c r="F2513"/>
      <c r="G2513"/>
      <c r="H2513"/>
    </row>
    <row r="2514" spans="2:8" ht="16.5" customHeight="1">
      <c r="B2514"/>
      <c r="C2514"/>
      <c r="D2514"/>
      <c r="E2514"/>
      <c r="F2514"/>
      <c r="G2514"/>
      <c r="H2514"/>
    </row>
    <row r="2515" spans="2:8" ht="16.5" customHeight="1">
      <c r="B2515"/>
      <c r="C2515"/>
      <c r="D2515"/>
      <c r="E2515"/>
      <c r="F2515"/>
      <c r="G2515"/>
      <c r="H2515"/>
    </row>
    <row r="2516" spans="2:8" ht="16.5" customHeight="1">
      <c r="B2516"/>
      <c r="C2516"/>
      <c r="D2516"/>
      <c r="E2516"/>
      <c r="F2516"/>
      <c r="G2516"/>
      <c r="H2516"/>
    </row>
    <row r="2517" spans="2:8" ht="16.5" customHeight="1">
      <c r="B2517"/>
      <c r="C2517"/>
      <c r="D2517"/>
      <c r="E2517"/>
      <c r="F2517"/>
      <c r="G2517"/>
      <c r="H2517"/>
    </row>
    <row r="2518" spans="2:8" ht="16.5" customHeight="1">
      <c r="B2518"/>
      <c r="C2518"/>
      <c r="D2518"/>
      <c r="E2518"/>
      <c r="F2518"/>
      <c r="G2518"/>
      <c r="H2518"/>
    </row>
    <row r="2519" spans="2:8" ht="16.5" customHeight="1">
      <c r="B2519"/>
      <c r="C2519"/>
      <c r="D2519"/>
      <c r="E2519"/>
      <c r="F2519"/>
      <c r="G2519"/>
      <c r="H2519"/>
    </row>
    <row r="2520" spans="2:8" ht="16.5" customHeight="1">
      <c r="B2520"/>
      <c r="C2520"/>
      <c r="D2520"/>
      <c r="E2520"/>
      <c r="F2520"/>
      <c r="G2520"/>
      <c r="H2520"/>
    </row>
    <row r="2521" spans="2:8" ht="16.5" customHeight="1">
      <c r="B2521"/>
      <c r="C2521"/>
      <c r="D2521"/>
      <c r="E2521"/>
      <c r="F2521"/>
      <c r="G2521"/>
      <c r="H2521"/>
    </row>
    <row r="2522" spans="2:8" ht="16.5" customHeight="1">
      <c r="B2522"/>
      <c r="C2522"/>
      <c r="D2522"/>
      <c r="E2522"/>
      <c r="F2522"/>
      <c r="G2522"/>
      <c r="H2522"/>
    </row>
    <row r="2523" spans="2:8" ht="16.5" customHeight="1">
      <c r="B2523"/>
      <c r="C2523"/>
      <c r="D2523"/>
      <c r="E2523"/>
      <c r="F2523"/>
      <c r="G2523"/>
      <c r="H2523"/>
    </row>
    <row r="2524" spans="2:8" ht="16.5" customHeight="1">
      <c r="B2524"/>
      <c r="C2524"/>
      <c r="D2524"/>
      <c r="E2524"/>
      <c r="F2524"/>
      <c r="G2524"/>
      <c r="H2524"/>
    </row>
    <row r="2525" spans="2:8" ht="16.5" customHeight="1">
      <c r="B2525"/>
      <c r="C2525"/>
      <c r="D2525"/>
      <c r="E2525"/>
      <c r="F2525"/>
      <c r="G2525"/>
      <c r="H2525"/>
    </row>
    <row r="2526" spans="2:8" ht="16.5" customHeight="1">
      <c r="B2526"/>
      <c r="C2526"/>
      <c r="D2526"/>
      <c r="E2526"/>
      <c r="F2526"/>
      <c r="G2526"/>
      <c r="H2526"/>
    </row>
    <row r="2527" spans="2:8" ht="16.5" customHeight="1">
      <c r="B2527"/>
      <c r="C2527"/>
      <c r="D2527"/>
      <c r="E2527"/>
      <c r="F2527"/>
      <c r="G2527"/>
      <c r="H2527"/>
    </row>
    <row r="2528" spans="2:8" ht="16.5" customHeight="1">
      <c r="B2528"/>
      <c r="C2528"/>
      <c r="D2528"/>
      <c r="E2528"/>
      <c r="F2528"/>
      <c r="G2528"/>
      <c r="H2528"/>
    </row>
    <row r="2529" spans="2:8" ht="16.5" customHeight="1">
      <c r="B2529"/>
      <c r="C2529"/>
      <c r="D2529"/>
      <c r="E2529"/>
      <c r="F2529"/>
      <c r="G2529"/>
      <c r="H2529"/>
    </row>
    <row r="2530" spans="2:8" ht="16.5" customHeight="1">
      <c r="B2530"/>
      <c r="C2530"/>
      <c r="D2530"/>
      <c r="E2530"/>
      <c r="F2530"/>
      <c r="G2530"/>
      <c r="H2530"/>
    </row>
    <row r="2531" spans="2:8" ht="16.5" customHeight="1">
      <c r="B2531"/>
      <c r="C2531"/>
      <c r="D2531"/>
      <c r="E2531"/>
      <c r="F2531"/>
      <c r="G2531"/>
      <c r="H2531"/>
    </row>
    <row r="2532" spans="2:8" ht="16.5" customHeight="1">
      <c r="B2532"/>
      <c r="C2532"/>
      <c r="D2532"/>
      <c r="E2532"/>
      <c r="F2532"/>
      <c r="G2532"/>
      <c r="H2532"/>
    </row>
    <row r="2533" spans="2:8" ht="16.5" customHeight="1">
      <c r="B2533"/>
      <c r="C2533"/>
      <c r="D2533"/>
      <c r="E2533"/>
      <c r="F2533"/>
      <c r="G2533"/>
      <c r="H2533"/>
    </row>
    <row r="2534" spans="2:8" ht="16.5" customHeight="1">
      <c r="B2534"/>
      <c r="C2534"/>
      <c r="D2534"/>
      <c r="E2534"/>
      <c r="F2534"/>
      <c r="G2534"/>
      <c r="H2534"/>
    </row>
    <row r="2535" spans="2:8" ht="16.5" customHeight="1">
      <c r="B2535"/>
      <c r="C2535"/>
      <c r="D2535"/>
      <c r="E2535"/>
      <c r="F2535"/>
      <c r="G2535"/>
      <c r="H2535"/>
    </row>
    <row r="2536" spans="2:8" ht="16.5" customHeight="1">
      <c r="B2536"/>
      <c r="C2536"/>
      <c r="D2536"/>
      <c r="E2536"/>
      <c r="F2536"/>
      <c r="G2536"/>
      <c r="H2536"/>
    </row>
    <row r="2537" spans="2:8" ht="16.5" customHeight="1">
      <c r="B2537"/>
      <c r="C2537"/>
      <c r="D2537"/>
      <c r="E2537"/>
      <c r="F2537"/>
      <c r="G2537"/>
      <c r="H2537"/>
    </row>
    <row r="2538" spans="2:8" ht="16.5" customHeight="1">
      <c r="B2538"/>
      <c r="C2538"/>
      <c r="D2538"/>
      <c r="E2538"/>
      <c r="F2538"/>
      <c r="G2538"/>
      <c r="H2538"/>
    </row>
    <row r="2539" spans="2:8" ht="16.5" customHeight="1">
      <c r="B2539"/>
      <c r="C2539"/>
      <c r="D2539"/>
      <c r="E2539"/>
      <c r="F2539"/>
      <c r="G2539"/>
      <c r="H2539"/>
    </row>
    <row r="2540" spans="2:8" ht="16.5" customHeight="1">
      <c r="B2540"/>
      <c r="C2540"/>
      <c r="D2540"/>
      <c r="E2540"/>
      <c r="F2540"/>
      <c r="G2540"/>
      <c r="H2540"/>
    </row>
    <row r="2541" spans="2:8" ht="16.5" customHeight="1">
      <c r="B2541"/>
      <c r="C2541"/>
      <c r="D2541"/>
      <c r="E2541"/>
      <c r="F2541"/>
      <c r="G2541"/>
      <c r="H2541"/>
    </row>
    <row r="2542" spans="2:8" ht="16.5" customHeight="1">
      <c r="B2542"/>
      <c r="C2542"/>
      <c r="D2542"/>
      <c r="E2542"/>
      <c r="F2542"/>
      <c r="G2542"/>
      <c r="H2542"/>
    </row>
    <row r="2543" spans="2:8" ht="16.5" customHeight="1">
      <c r="B2543"/>
      <c r="C2543"/>
      <c r="D2543"/>
      <c r="E2543"/>
      <c r="F2543"/>
      <c r="G2543"/>
      <c r="H2543"/>
    </row>
    <row r="2544" spans="2:8" ht="16.5" customHeight="1">
      <c r="B2544"/>
      <c r="C2544"/>
      <c r="D2544"/>
      <c r="E2544"/>
      <c r="F2544"/>
      <c r="G2544"/>
      <c r="H2544"/>
    </row>
    <row r="2545" spans="2:8" ht="16.5" customHeight="1">
      <c r="B2545"/>
      <c r="C2545"/>
      <c r="D2545"/>
      <c r="E2545"/>
      <c r="F2545"/>
      <c r="G2545"/>
      <c r="H2545"/>
    </row>
    <row r="2546" spans="2:8" ht="16.5" customHeight="1">
      <c r="B2546"/>
      <c r="C2546"/>
      <c r="D2546"/>
      <c r="E2546"/>
      <c r="F2546"/>
      <c r="G2546"/>
      <c r="H2546"/>
    </row>
    <row r="2547" spans="2:8" ht="16.5" customHeight="1">
      <c r="B2547"/>
      <c r="C2547"/>
      <c r="D2547"/>
      <c r="E2547"/>
      <c r="F2547"/>
      <c r="G2547"/>
      <c r="H2547"/>
    </row>
    <row r="2548" spans="2:8" ht="16.5" customHeight="1">
      <c r="B2548"/>
      <c r="C2548"/>
      <c r="D2548"/>
      <c r="E2548"/>
      <c r="F2548"/>
      <c r="G2548"/>
      <c r="H2548"/>
    </row>
    <row r="2549" spans="2:8" ht="16.5" customHeight="1">
      <c r="B2549"/>
      <c r="C2549"/>
      <c r="D2549"/>
      <c r="E2549"/>
      <c r="F2549"/>
      <c r="G2549"/>
      <c r="H2549"/>
    </row>
    <row r="2550" spans="2:8" ht="16.5" customHeight="1">
      <c r="B2550"/>
      <c r="C2550"/>
      <c r="D2550"/>
      <c r="E2550"/>
      <c r="F2550"/>
      <c r="G2550"/>
      <c r="H2550"/>
    </row>
    <row r="2551" spans="2:8" ht="16.5" customHeight="1">
      <c r="B2551"/>
      <c r="C2551"/>
      <c r="D2551"/>
      <c r="E2551"/>
      <c r="F2551"/>
      <c r="G2551"/>
      <c r="H2551"/>
    </row>
    <row r="2552" spans="2:8" ht="16.5" customHeight="1">
      <c r="B2552"/>
      <c r="C2552"/>
      <c r="D2552"/>
      <c r="E2552"/>
      <c r="F2552"/>
      <c r="G2552"/>
      <c r="H2552"/>
    </row>
    <row r="2553" spans="2:8" ht="16.5" customHeight="1">
      <c r="B2553"/>
      <c r="C2553"/>
      <c r="D2553"/>
      <c r="E2553"/>
      <c r="F2553"/>
      <c r="G2553"/>
      <c r="H2553"/>
    </row>
    <row r="2554" spans="2:8" ht="16.5" customHeight="1">
      <c r="B2554"/>
      <c r="C2554"/>
      <c r="D2554"/>
      <c r="E2554"/>
      <c r="F2554"/>
      <c r="G2554"/>
      <c r="H2554"/>
    </row>
    <row r="2555" spans="2:8" ht="16.5" customHeight="1">
      <c r="B2555"/>
      <c r="C2555"/>
      <c r="D2555"/>
      <c r="E2555"/>
      <c r="F2555"/>
      <c r="G2555"/>
      <c r="H2555"/>
    </row>
    <row r="2556" spans="2:8" ht="16.5" customHeight="1">
      <c r="B2556"/>
      <c r="C2556"/>
      <c r="D2556"/>
      <c r="E2556"/>
      <c r="F2556"/>
      <c r="G2556"/>
      <c r="H2556"/>
    </row>
    <row r="2557" spans="2:8" ht="16.5" customHeight="1">
      <c r="B2557"/>
      <c r="C2557"/>
      <c r="D2557"/>
      <c r="E2557"/>
      <c r="F2557"/>
      <c r="G2557"/>
      <c r="H2557"/>
    </row>
    <row r="2558" spans="2:8" ht="16.5" customHeight="1">
      <c r="B2558"/>
      <c r="C2558"/>
      <c r="D2558"/>
      <c r="E2558"/>
      <c r="F2558"/>
      <c r="G2558"/>
      <c r="H2558"/>
    </row>
    <row r="2559" spans="2:8" ht="16.5" customHeight="1">
      <c r="B2559"/>
      <c r="C2559"/>
      <c r="D2559"/>
      <c r="E2559"/>
      <c r="F2559"/>
      <c r="G2559"/>
      <c r="H2559"/>
    </row>
    <row r="2560" spans="2:8" ht="16.5" customHeight="1">
      <c r="B2560"/>
      <c r="C2560"/>
      <c r="D2560"/>
      <c r="E2560"/>
      <c r="F2560"/>
      <c r="G2560"/>
      <c r="H2560"/>
    </row>
    <row r="2561" spans="2:8" ht="16.5" customHeight="1">
      <c r="B2561"/>
      <c r="C2561"/>
      <c r="D2561"/>
      <c r="E2561"/>
      <c r="F2561"/>
      <c r="G2561"/>
      <c r="H2561"/>
    </row>
    <row r="2562" spans="2:8" ht="16.5" customHeight="1">
      <c r="B2562"/>
      <c r="C2562"/>
      <c r="D2562"/>
      <c r="E2562"/>
      <c r="F2562"/>
      <c r="G2562"/>
      <c r="H2562"/>
    </row>
    <row r="2563" spans="2:8" ht="16.5" customHeight="1">
      <c r="B2563"/>
      <c r="C2563"/>
      <c r="D2563"/>
      <c r="E2563"/>
      <c r="F2563"/>
      <c r="G2563"/>
      <c r="H2563"/>
    </row>
    <row r="2564" spans="2:8" ht="16.5" customHeight="1">
      <c r="B2564"/>
      <c r="C2564"/>
      <c r="D2564"/>
      <c r="E2564"/>
      <c r="F2564"/>
      <c r="G2564"/>
      <c r="H2564"/>
    </row>
    <row r="2565" spans="2:8" ht="16.5" customHeight="1">
      <c r="B2565"/>
      <c r="C2565"/>
      <c r="D2565"/>
      <c r="E2565"/>
      <c r="F2565"/>
      <c r="G2565"/>
      <c r="H2565"/>
    </row>
    <row r="2566" spans="2:8" ht="16.5" customHeight="1">
      <c r="B2566"/>
      <c r="C2566"/>
      <c r="D2566"/>
      <c r="E2566"/>
      <c r="F2566"/>
      <c r="G2566"/>
      <c r="H2566"/>
    </row>
    <row r="2567" spans="2:8" ht="16.5" customHeight="1">
      <c r="B2567"/>
      <c r="C2567"/>
      <c r="D2567"/>
      <c r="E2567"/>
      <c r="F2567"/>
      <c r="G2567"/>
      <c r="H2567"/>
    </row>
    <row r="2568" spans="2:8" ht="16.5" customHeight="1">
      <c r="B2568"/>
      <c r="C2568"/>
      <c r="D2568"/>
      <c r="E2568"/>
      <c r="F2568"/>
      <c r="G2568"/>
      <c r="H2568"/>
    </row>
    <row r="2569" spans="2:8" ht="16.5" customHeight="1">
      <c r="B2569"/>
      <c r="C2569"/>
      <c r="D2569"/>
      <c r="E2569"/>
      <c r="F2569"/>
      <c r="G2569"/>
      <c r="H2569"/>
    </row>
    <row r="2570" spans="2:8" ht="16.5" customHeight="1">
      <c r="B2570"/>
      <c r="C2570"/>
      <c r="D2570"/>
      <c r="E2570"/>
      <c r="F2570"/>
      <c r="G2570"/>
      <c r="H2570"/>
    </row>
    <row r="2571" spans="2:8" ht="16.5" customHeight="1">
      <c r="B2571"/>
      <c r="C2571"/>
      <c r="D2571"/>
      <c r="E2571"/>
      <c r="F2571"/>
      <c r="G2571"/>
      <c r="H2571"/>
    </row>
    <row r="2572" spans="2:8" ht="16.5" customHeight="1">
      <c r="B2572"/>
      <c r="C2572"/>
      <c r="D2572"/>
      <c r="E2572"/>
      <c r="F2572"/>
      <c r="G2572"/>
      <c r="H2572"/>
    </row>
    <row r="2573" spans="2:8" ht="16.5" customHeight="1">
      <c r="B2573"/>
      <c r="C2573"/>
      <c r="D2573"/>
      <c r="E2573"/>
      <c r="F2573"/>
      <c r="G2573"/>
      <c r="H2573"/>
    </row>
    <row r="2574" spans="2:8" ht="16.5" customHeight="1">
      <c r="B2574"/>
      <c r="C2574"/>
      <c r="D2574"/>
      <c r="E2574"/>
      <c r="F2574"/>
      <c r="G2574"/>
      <c r="H2574"/>
    </row>
    <row r="2575" spans="2:8" ht="16.5" customHeight="1">
      <c r="B2575"/>
      <c r="C2575"/>
      <c r="D2575"/>
      <c r="E2575"/>
      <c r="F2575"/>
      <c r="G2575"/>
      <c r="H2575"/>
    </row>
    <row r="2576" spans="2:8" ht="16.5" customHeight="1">
      <c r="B2576"/>
      <c r="C2576"/>
      <c r="D2576"/>
      <c r="E2576"/>
      <c r="F2576"/>
      <c r="G2576"/>
      <c r="H2576"/>
    </row>
    <row r="2577" spans="2:8" ht="16.5" customHeight="1">
      <c r="B2577"/>
      <c r="C2577"/>
      <c r="D2577"/>
      <c r="E2577"/>
      <c r="F2577"/>
      <c r="G2577"/>
      <c r="H2577"/>
    </row>
    <row r="2578" spans="2:8" ht="16.5" customHeight="1">
      <c r="B2578"/>
      <c r="C2578"/>
      <c r="D2578"/>
      <c r="E2578"/>
      <c r="F2578"/>
      <c r="G2578"/>
      <c r="H2578"/>
    </row>
    <row r="2579" spans="2:8" ht="16.5" customHeight="1">
      <c r="B2579"/>
      <c r="C2579"/>
      <c r="D2579"/>
      <c r="E2579"/>
      <c r="F2579"/>
      <c r="G2579"/>
      <c r="H2579"/>
    </row>
    <row r="2580" spans="2:8" ht="16.5" customHeight="1">
      <c r="B2580"/>
      <c r="C2580"/>
      <c r="D2580"/>
      <c r="E2580"/>
      <c r="F2580"/>
      <c r="G2580"/>
      <c r="H2580"/>
    </row>
    <row r="2581" spans="2:8" ht="16.5" customHeight="1">
      <c r="B2581"/>
      <c r="C2581"/>
      <c r="D2581"/>
      <c r="E2581"/>
      <c r="F2581"/>
      <c r="G2581"/>
      <c r="H2581"/>
    </row>
    <row r="2582" spans="2:8" ht="16.5" customHeight="1">
      <c r="B2582"/>
      <c r="C2582"/>
      <c r="D2582"/>
      <c r="E2582"/>
      <c r="F2582"/>
      <c r="G2582"/>
      <c r="H2582"/>
    </row>
    <row r="2583" spans="2:8" ht="16.5" customHeight="1">
      <c r="B2583"/>
      <c r="C2583"/>
      <c r="D2583"/>
      <c r="E2583"/>
      <c r="F2583"/>
      <c r="G2583"/>
      <c r="H2583"/>
    </row>
    <row r="2584" spans="2:8" ht="16.5" customHeight="1">
      <c r="B2584"/>
      <c r="C2584"/>
      <c r="D2584"/>
      <c r="E2584"/>
      <c r="F2584"/>
      <c r="G2584"/>
      <c r="H2584"/>
    </row>
    <row r="2585" spans="2:8" ht="16.5" customHeight="1">
      <c r="B2585"/>
      <c r="C2585"/>
      <c r="D2585"/>
      <c r="E2585"/>
      <c r="F2585"/>
      <c r="G2585"/>
      <c r="H2585"/>
    </row>
    <row r="2586" spans="2:8" ht="16.5" customHeight="1">
      <c r="B2586"/>
      <c r="C2586"/>
      <c r="D2586"/>
      <c r="E2586"/>
      <c r="F2586"/>
      <c r="G2586"/>
      <c r="H2586"/>
    </row>
    <row r="2587" spans="2:8" ht="16.5" customHeight="1">
      <c r="B2587"/>
      <c r="C2587"/>
      <c r="D2587"/>
      <c r="E2587"/>
      <c r="F2587"/>
      <c r="G2587"/>
      <c r="H2587"/>
    </row>
    <row r="2588" spans="2:8" ht="16.5" customHeight="1">
      <c r="B2588"/>
      <c r="C2588"/>
      <c r="D2588"/>
      <c r="E2588"/>
      <c r="F2588"/>
      <c r="G2588"/>
      <c r="H2588"/>
    </row>
    <row r="2589" spans="2:8" ht="16.5" customHeight="1">
      <c r="B2589"/>
      <c r="C2589"/>
      <c r="D2589"/>
      <c r="E2589"/>
      <c r="F2589"/>
      <c r="G2589"/>
      <c r="H2589"/>
    </row>
    <row r="2590" spans="2:8" ht="16.5" customHeight="1">
      <c r="B2590"/>
      <c r="C2590"/>
      <c r="D2590"/>
      <c r="E2590"/>
      <c r="F2590"/>
      <c r="G2590"/>
      <c r="H2590"/>
    </row>
    <row r="2591" spans="2:8" ht="16.5" customHeight="1">
      <c r="B2591"/>
      <c r="C2591"/>
      <c r="D2591"/>
      <c r="E2591"/>
      <c r="F2591"/>
      <c r="G2591"/>
      <c r="H2591"/>
    </row>
    <row r="2592" spans="2:8" ht="16.5" customHeight="1">
      <c r="B2592"/>
      <c r="C2592"/>
      <c r="D2592"/>
      <c r="E2592"/>
      <c r="F2592"/>
      <c r="G2592"/>
      <c r="H2592"/>
    </row>
    <row r="2593" spans="2:8" ht="16.5" customHeight="1">
      <c r="B2593"/>
      <c r="C2593"/>
      <c r="D2593"/>
      <c r="E2593"/>
      <c r="F2593"/>
      <c r="G2593"/>
      <c r="H2593"/>
    </row>
    <row r="2594" spans="2:8" ht="16.5" customHeight="1">
      <c r="B2594"/>
      <c r="C2594"/>
      <c r="D2594"/>
      <c r="E2594"/>
      <c r="F2594"/>
      <c r="G2594"/>
      <c r="H2594"/>
    </row>
    <row r="2595" spans="2:8" ht="16.5" customHeight="1">
      <c r="B2595"/>
      <c r="C2595"/>
      <c r="D2595"/>
      <c r="E2595"/>
      <c r="F2595"/>
      <c r="G2595"/>
      <c r="H2595"/>
    </row>
    <row r="2596" spans="2:8" ht="16.5" customHeight="1">
      <c r="B2596"/>
      <c r="C2596"/>
      <c r="D2596"/>
      <c r="E2596"/>
      <c r="F2596"/>
      <c r="G2596"/>
      <c r="H2596"/>
    </row>
    <row r="2597" spans="2:8" ht="16.5" customHeight="1">
      <c r="B2597"/>
      <c r="C2597"/>
      <c r="D2597"/>
      <c r="E2597"/>
      <c r="F2597"/>
      <c r="G2597"/>
      <c r="H2597"/>
    </row>
    <row r="2598" spans="2:8" ht="16.5" customHeight="1">
      <c r="B2598"/>
      <c r="C2598"/>
      <c r="D2598"/>
      <c r="E2598"/>
      <c r="F2598"/>
      <c r="G2598"/>
      <c r="H2598"/>
    </row>
    <row r="2599" spans="2:8" ht="16.5" customHeight="1">
      <c r="B2599"/>
      <c r="C2599"/>
      <c r="D2599"/>
      <c r="E2599"/>
      <c r="F2599"/>
      <c r="G2599"/>
      <c r="H2599"/>
    </row>
    <row r="2600" spans="2:8" ht="16.5" customHeight="1">
      <c r="B2600"/>
      <c r="C2600"/>
      <c r="D2600"/>
      <c r="E2600"/>
      <c r="F2600"/>
      <c r="G2600"/>
      <c r="H2600"/>
    </row>
    <row r="2601" spans="2:8" ht="16.5" customHeight="1">
      <c r="B2601"/>
      <c r="C2601"/>
      <c r="D2601"/>
      <c r="E2601"/>
      <c r="F2601"/>
      <c r="G2601"/>
      <c r="H2601"/>
    </row>
    <row r="2602" spans="2:8" ht="16.5" customHeight="1">
      <c r="B2602"/>
      <c r="C2602"/>
      <c r="D2602"/>
      <c r="E2602"/>
      <c r="F2602"/>
      <c r="G2602"/>
      <c r="H2602"/>
    </row>
    <row r="2603" spans="2:8" ht="16.5" customHeight="1">
      <c r="B2603"/>
      <c r="C2603"/>
      <c r="D2603"/>
      <c r="E2603"/>
      <c r="F2603"/>
      <c r="G2603"/>
      <c r="H2603"/>
    </row>
    <row r="2604" spans="2:8" ht="16.5" customHeight="1">
      <c r="B2604"/>
      <c r="C2604"/>
      <c r="D2604"/>
      <c r="E2604"/>
      <c r="F2604"/>
      <c r="G2604"/>
      <c r="H2604"/>
    </row>
    <row r="2605" spans="2:8" ht="16.5" customHeight="1">
      <c r="B2605"/>
      <c r="C2605"/>
      <c r="D2605"/>
      <c r="E2605"/>
      <c r="F2605"/>
      <c r="G2605"/>
      <c r="H2605"/>
    </row>
    <row r="2606" spans="2:8" ht="16.5" customHeight="1">
      <c r="B2606"/>
      <c r="C2606"/>
      <c r="D2606"/>
      <c r="E2606"/>
      <c r="F2606"/>
      <c r="G2606"/>
      <c r="H2606"/>
    </row>
    <row r="2607" spans="2:8" ht="16.5" customHeight="1">
      <c r="B2607"/>
      <c r="C2607"/>
      <c r="D2607"/>
      <c r="E2607"/>
      <c r="F2607"/>
      <c r="G2607"/>
      <c r="H2607"/>
    </row>
    <row r="2608" spans="2:8" ht="16.5" customHeight="1">
      <c r="B2608"/>
      <c r="C2608"/>
      <c r="D2608"/>
      <c r="E2608"/>
      <c r="F2608"/>
      <c r="G2608"/>
      <c r="H2608"/>
    </row>
    <row r="2609" spans="2:8" ht="16.5" customHeight="1">
      <c r="B2609"/>
      <c r="C2609"/>
      <c r="D2609"/>
      <c r="E2609"/>
      <c r="F2609"/>
      <c r="G2609"/>
      <c r="H2609"/>
    </row>
    <row r="2610" spans="2:8" ht="16.5" customHeight="1">
      <c r="B2610"/>
      <c r="C2610"/>
      <c r="D2610"/>
      <c r="E2610"/>
      <c r="F2610"/>
      <c r="G2610"/>
      <c r="H2610"/>
    </row>
    <row r="2611" spans="2:8" ht="16.5" customHeight="1">
      <c r="B2611"/>
      <c r="C2611"/>
      <c r="D2611"/>
      <c r="E2611"/>
      <c r="F2611"/>
      <c r="G2611"/>
      <c r="H2611"/>
    </row>
    <row r="2612" spans="2:8" ht="16.5" customHeight="1">
      <c r="B2612"/>
      <c r="C2612"/>
      <c r="D2612"/>
      <c r="E2612"/>
      <c r="F2612"/>
      <c r="G2612"/>
      <c r="H2612"/>
    </row>
    <row r="2613" spans="2:8" ht="16.5" customHeight="1">
      <c r="B2613"/>
      <c r="C2613"/>
      <c r="D2613"/>
      <c r="E2613"/>
      <c r="F2613"/>
      <c r="G2613"/>
      <c r="H2613"/>
    </row>
    <row r="2614" spans="2:8" ht="16.5" customHeight="1">
      <c r="B2614"/>
      <c r="C2614"/>
      <c r="D2614"/>
      <c r="E2614"/>
      <c r="F2614"/>
      <c r="G2614"/>
      <c r="H2614"/>
    </row>
    <row r="2615" spans="2:8" ht="16.5" customHeight="1">
      <c r="B2615"/>
      <c r="C2615"/>
      <c r="D2615"/>
      <c r="E2615"/>
      <c r="F2615"/>
      <c r="G2615"/>
      <c r="H2615"/>
    </row>
    <row r="2616" spans="2:8" ht="16.5" customHeight="1">
      <c r="B2616"/>
      <c r="C2616"/>
      <c r="D2616"/>
      <c r="E2616"/>
      <c r="F2616"/>
      <c r="G2616"/>
      <c r="H2616"/>
    </row>
    <row r="2617" spans="2:8" ht="16.5" customHeight="1">
      <c r="B2617"/>
      <c r="C2617"/>
      <c r="D2617"/>
      <c r="E2617"/>
      <c r="F2617"/>
      <c r="G2617"/>
      <c r="H2617"/>
    </row>
    <row r="2618" spans="2:8" ht="16.5" customHeight="1">
      <c r="B2618"/>
      <c r="C2618"/>
      <c r="D2618"/>
      <c r="E2618"/>
      <c r="F2618"/>
      <c r="G2618"/>
      <c r="H2618"/>
    </row>
    <row r="2619" spans="2:8" ht="16.5" customHeight="1">
      <c r="B2619"/>
      <c r="C2619"/>
      <c r="D2619"/>
      <c r="E2619"/>
      <c r="F2619"/>
      <c r="G2619"/>
      <c r="H2619"/>
    </row>
    <row r="2620" spans="2:8" ht="16.5" customHeight="1">
      <c r="B2620"/>
      <c r="C2620"/>
      <c r="D2620"/>
      <c r="E2620"/>
      <c r="F2620"/>
      <c r="G2620"/>
      <c r="H2620"/>
    </row>
    <row r="2621" spans="2:8" ht="16.5" customHeight="1">
      <c r="B2621"/>
      <c r="C2621"/>
      <c r="D2621"/>
      <c r="E2621"/>
      <c r="F2621"/>
      <c r="G2621"/>
      <c r="H2621"/>
    </row>
    <row r="2622" spans="2:8" ht="16.5" customHeight="1">
      <c r="B2622"/>
      <c r="C2622"/>
      <c r="D2622"/>
      <c r="E2622"/>
      <c r="F2622"/>
      <c r="G2622"/>
      <c r="H2622"/>
    </row>
    <row r="2623" spans="2:8" ht="16.5" customHeight="1">
      <c r="B2623"/>
      <c r="C2623"/>
      <c r="D2623"/>
      <c r="E2623"/>
      <c r="F2623"/>
      <c r="G2623"/>
      <c r="H2623"/>
    </row>
    <row r="2624" spans="2:8" ht="16.5" customHeight="1">
      <c r="B2624"/>
      <c r="C2624"/>
      <c r="D2624"/>
      <c r="E2624"/>
      <c r="F2624"/>
      <c r="G2624"/>
      <c r="H2624"/>
    </row>
    <row r="2625" spans="2:8" ht="16.5" customHeight="1">
      <c r="B2625"/>
      <c r="C2625"/>
      <c r="D2625"/>
      <c r="E2625"/>
      <c r="F2625"/>
      <c r="G2625"/>
      <c r="H2625"/>
    </row>
    <row r="2626" spans="2:8" ht="16.5" customHeight="1">
      <c r="B2626"/>
      <c r="C2626"/>
      <c r="D2626"/>
      <c r="E2626"/>
      <c r="F2626"/>
      <c r="G2626"/>
      <c r="H2626"/>
    </row>
    <row r="2627" spans="2:8" ht="16.5" customHeight="1">
      <c r="B2627"/>
      <c r="C2627"/>
      <c r="D2627"/>
      <c r="E2627"/>
      <c r="F2627"/>
      <c r="G2627"/>
      <c r="H2627"/>
    </row>
    <row r="2628" spans="2:8" ht="16.5" customHeight="1">
      <c r="B2628"/>
      <c r="C2628"/>
      <c r="D2628"/>
      <c r="E2628"/>
      <c r="F2628"/>
      <c r="G2628"/>
      <c r="H2628"/>
    </row>
    <row r="2629" spans="2:8" ht="16.5" customHeight="1">
      <c r="B2629"/>
      <c r="C2629"/>
      <c r="D2629"/>
      <c r="E2629"/>
      <c r="F2629"/>
      <c r="G2629"/>
      <c r="H2629"/>
    </row>
    <row r="2630" spans="2:8" ht="16.5" customHeight="1">
      <c r="B2630"/>
      <c r="C2630"/>
      <c r="D2630"/>
      <c r="E2630"/>
      <c r="F2630"/>
      <c r="G2630"/>
      <c r="H2630"/>
    </row>
    <row r="2631" spans="2:8" ht="16.5" customHeight="1">
      <c r="B2631"/>
      <c r="C2631"/>
      <c r="D2631"/>
      <c r="E2631"/>
      <c r="F2631"/>
      <c r="G2631"/>
      <c r="H2631"/>
    </row>
    <row r="2632" spans="2:8" ht="16.5" customHeight="1">
      <c r="B2632"/>
      <c r="C2632"/>
      <c r="D2632"/>
      <c r="E2632"/>
      <c r="F2632"/>
      <c r="G2632"/>
      <c r="H2632"/>
    </row>
    <row r="2633" spans="2:8" ht="16.5" customHeight="1">
      <c r="B2633"/>
      <c r="C2633"/>
      <c r="D2633"/>
      <c r="E2633"/>
      <c r="F2633"/>
      <c r="G2633"/>
      <c r="H2633"/>
    </row>
    <row r="2634" spans="2:8" ht="16.5" customHeight="1">
      <c r="B2634"/>
      <c r="C2634"/>
      <c r="D2634"/>
      <c r="E2634"/>
      <c r="F2634"/>
      <c r="G2634"/>
      <c r="H2634"/>
    </row>
    <row r="2635" spans="2:8" ht="16.5" customHeight="1">
      <c r="B2635"/>
      <c r="C2635"/>
      <c r="D2635"/>
      <c r="E2635"/>
      <c r="F2635"/>
      <c r="G2635"/>
      <c r="H2635"/>
    </row>
    <row r="2636" spans="2:8" ht="16.5" customHeight="1">
      <c r="B2636"/>
      <c r="C2636"/>
      <c r="D2636"/>
      <c r="E2636"/>
      <c r="F2636"/>
      <c r="G2636"/>
      <c r="H2636"/>
    </row>
    <row r="2637" spans="2:8" ht="16.5" customHeight="1">
      <c r="B2637"/>
      <c r="C2637"/>
      <c r="D2637"/>
      <c r="E2637"/>
      <c r="F2637"/>
      <c r="G2637"/>
      <c r="H2637"/>
    </row>
    <row r="2638" spans="2:8" ht="16.5" customHeight="1">
      <c r="B2638"/>
      <c r="C2638"/>
      <c r="D2638"/>
      <c r="E2638"/>
      <c r="F2638"/>
      <c r="G2638"/>
      <c r="H2638"/>
    </row>
    <row r="2639" spans="2:8" ht="16.5" customHeight="1">
      <c r="B2639"/>
      <c r="C2639"/>
      <c r="D2639"/>
      <c r="E2639"/>
      <c r="F2639"/>
      <c r="G2639"/>
      <c r="H2639"/>
    </row>
    <row r="2640" spans="2:8" ht="16.5" customHeight="1">
      <c r="B2640"/>
      <c r="C2640"/>
      <c r="D2640"/>
      <c r="E2640"/>
      <c r="F2640"/>
      <c r="G2640"/>
      <c r="H2640"/>
    </row>
    <row r="2641" spans="2:8" ht="16.5" customHeight="1">
      <c r="B2641"/>
      <c r="C2641"/>
      <c r="D2641"/>
      <c r="E2641"/>
      <c r="F2641"/>
      <c r="G2641"/>
      <c r="H2641"/>
    </row>
    <row r="2642" spans="2:8" ht="16.5" customHeight="1">
      <c r="B2642"/>
      <c r="C2642"/>
      <c r="D2642"/>
      <c r="E2642"/>
      <c r="F2642"/>
      <c r="G2642"/>
      <c r="H2642"/>
    </row>
    <row r="2643" spans="2:8" ht="16.5" customHeight="1">
      <c r="B2643"/>
      <c r="C2643"/>
      <c r="D2643"/>
      <c r="E2643"/>
      <c r="F2643"/>
      <c r="G2643"/>
      <c r="H2643"/>
    </row>
    <row r="2644" spans="2:8" ht="16.5" customHeight="1">
      <c r="B2644"/>
      <c r="C2644"/>
      <c r="D2644"/>
      <c r="E2644"/>
      <c r="F2644"/>
      <c r="G2644"/>
      <c r="H2644"/>
    </row>
    <row r="2645" spans="2:8" ht="16.5" customHeight="1">
      <c r="B2645"/>
      <c r="C2645"/>
      <c r="D2645"/>
      <c r="E2645"/>
      <c r="F2645"/>
      <c r="G2645"/>
      <c r="H2645"/>
    </row>
    <row r="2646" spans="2:8" ht="16.5" customHeight="1">
      <c r="B2646"/>
      <c r="C2646"/>
      <c r="D2646"/>
      <c r="E2646"/>
      <c r="F2646"/>
      <c r="G2646"/>
      <c r="H2646"/>
    </row>
    <row r="2647" spans="2:8" ht="16.5" customHeight="1">
      <c r="B2647"/>
      <c r="C2647"/>
      <c r="D2647"/>
      <c r="E2647"/>
      <c r="F2647"/>
      <c r="G2647"/>
      <c r="H2647"/>
    </row>
    <row r="2648" spans="2:8" ht="16.5" customHeight="1">
      <c r="B2648"/>
      <c r="C2648"/>
      <c r="D2648"/>
      <c r="E2648"/>
      <c r="F2648"/>
      <c r="G2648"/>
      <c r="H2648"/>
    </row>
    <row r="2649" spans="2:8" ht="16.5" customHeight="1">
      <c r="B2649"/>
      <c r="C2649"/>
      <c r="D2649"/>
      <c r="E2649"/>
      <c r="F2649"/>
      <c r="G2649"/>
      <c r="H2649"/>
    </row>
    <row r="2650" spans="2:8" ht="16.5" customHeight="1">
      <c r="B2650"/>
      <c r="C2650"/>
      <c r="D2650"/>
      <c r="E2650"/>
      <c r="F2650"/>
      <c r="G2650"/>
      <c r="H2650"/>
    </row>
    <row r="2651" spans="2:8" ht="16.5" customHeight="1">
      <c r="B2651"/>
      <c r="C2651"/>
      <c r="D2651"/>
      <c r="E2651"/>
      <c r="F2651"/>
      <c r="G2651"/>
      <c r="H2651"/>
    </row>
    <row r="2652" spans="2:8" ht="16.5" customHeight="1">
      <c r="B2652"/>
      <c r="C2652"/>
      <c r="D2652"/>
      <c r="E2652"/>
      <c r="F2652"/>
      <c r="G2652"/>
      <c r="H2652"/>
    </row>
    <row r="2653" spans="2:8" ht="16.5" customHeight="1">
      <c r="B2653"/>
      <c r="C2653"/>
      <c r="D2653"/>
      <c r="E2653"/>
      <c r="F2653"/>
      <c r="G2653"/>
      <c r="H2653"/>
    </row>
    <row r="2654" spans="2:8" ht="16.5" customHeight="1">
      <c r="B2654"/>
      <c r="C2654"/>
      <c r="D2654"/>
      <c r="E2654"/>
      <c r="F2654"/>
      <c r="G2654"/>
      <c r="H2654"/>
    </row>
    <row r="2655" spans="2:8" ht="16.5" customHeight="1">
      <c r="B2655"/>
      <c r="C2655"/>
      <c r="D2655"/>
      <c r="E2655"/>
      <c r="F2655"/>
      <c r="G2655"/>
      <c r="H2655"/>
    </row>
    <row r="2656" spans="2:8" ht="16.5" customHeight="1">
      <c r="B2656"/>
      <c r="C2656"/>
      <c r="D2656"/>
      <c r="E2656"/>
      <c r="F2656"/>
      <c r="G2656"/>
      <c r="H2656"/>
    </row>
    <row r="2657" spans="2:8" ht="16.5" customHeight="1">
      <c r="B2657"/>
      <c r="C2657"/>
      <c r="D2657"/>
      <c r="E2657"/>
      <c r="F2657"/>
      <c r="G2657"/>
      <c r="H2657"/>
    </row>
    <row r="2658" spans="2:8" ht="16.5" customHeight="1">
      <c r="B2658"/>
      <c r="C2658"/>
      <c r="D2658"/>
      <c r="E2658"/>
      <c r="F2658"/>
      <c r="G2658"/>
      <c r="H2658"/>
    </row>
    <row r="2659" spans="2:8" ht="16.5" customHeight="1">
      <c r="B2659"/>
      <c r="C2659"/>
      <c r="D2659"/>
      <c r="E2659"/>
      <c r="F2659"/>
      <c r="G2659"/>
      <c r="H2659"/>
    </row>
    <row r="2660" spans="2:8" ht="16.5" customHeight="1">
      <c r="B2660"/>
      <c r="C2660"/>
      <c r="D2660"/>
      <c r="E2660"/>
      <c r="F2660"/>
      <c r="G2660"/>
      <c r="H2660"/>
    </row>
    <row r="2661" spans="2:8" ht="16.5" customHeight="1">
      <c r="B2661"/>
      <c r="C2661"/>
      <c r="D2661"/>
      <c r="E2661"/>
      <c r="F2661"/>
      <c r="G2661"/>
      <c r="H2661"/>
    </row>
    <row r="2662" spans="2:8" ht="16.5" customHeight="1">
      <c r="B2662"/>
      <c r="C2662"/>
      <c r="D2662"/>
      <c r="E2662"/>
      <c r="F2662"/>
      <c r="G2662"/>
      <c r="H2662"/>
    </row>
    <row r="2663" spans="2:8" ht="16.5" customHeight="1">
      <c r="B2663"/>
      <c r="C2663"/>
      <c r="D2663"/>
      <c r="E2663"/>
      <c r="F2663"/>
      <c r="G2663"/>
      <c r="H2663"/>
    </row>
    <row r="2664" spans="2:8" ht="16.5" customHeight="1">
      <c r="B2664"/>
      <c r="C2664"/>
      <c r="D2664"/>
      <c r="E2664"/>
      <c r="F2664"/>
      <c r="G2664"/>
      <c r="H2664"/>
    </row>
    <row r="2665" spans="2:8" ht="16.5" customHeight="1">
      <c r="B2665"/>
      <c r="C2665"/>
      <c r="D2665"/>
      <c r="E2665"/>
      <c r="F2665"/>
      <c r="G2665"/>
      <c r="H2665"/>
    </row>
    <row r="2666" spans="2:8" ht="16.5" customHeight="1">
      <c r="B2666"/>
      <c r="C2666"/>
      <c r="D2666"/>
      <c r="E2666"/>
      <c r="F2666"/>
      <c r="G2666"/>
      <c r="H2666"/>
    </row>
    <row r="2667" spans="2:8" ht="16.5" customHeight="1">
      <c r="B2667"/>
      <c r="C2667"/>
      <c r="D2667"/>
      <c r="E2667"/>
      <c r="F2667"/>
      <c r="G2667"/>
      <c r="H2667"/>
    </row>
    <row r="2668" spans="2:8" ht="16.5" customHeight="1">
      <c r="B2668"/>
      <c r="C2668"/>
      <c r="D2668"/>
      <c r="E2668"/>
      <c r="F2668"/>
      <c r="G2668"/>
      <c r="H2668"/>
    </row>
    <row r="2669" spans="2:8" ht="16.5" customHeight="1">
      <c r="B2669"/>
      <c r="C2669"/>
      <c r="D2669"/>
      <c r="E2669"/>
      <c r="F2669"/>
      <c r="G2669"/>
      <c r="H2669"/>
    </row>
    <row r="2670" spans="2:8" ht="16.5" customHeight="1">
      <c r="B2670"/>
      <c r="C2670"/>
      <c r="D2670"/>
      <c r="E2670"/>
      <c r="F2670"/>
      <c r="G2670"/>
      <c r="H2670"/>
    </row>
    <row r="2671" spans="2:8" ht="16.5" customHeight="1">
      <c r="B2671"/>
      <c r="C2671"/>
      <c r="D2671"/>
      <c r="E2671"/>
      <c r="F2671"/>
      <c r="G2671"/>
      <c r="H2671"/>
    </row>
    <row r="2672" spans="2:8" ht="16.5" customHeight="1">
      <c r="B2672"/>
      <c r="C2672"/>
      <c r="D2672"/>
      <c r="E2672"/>
      <c r="F2672"/>
      <c r="G2672"/>
      <c r="H2672"/>
    </row>
    <row r="2673" spans="2:8" ht="16.5" customHeight="1">
      <c r="B2673"/>
      <c r="C2673"/>
      <c r="D2673"/>
      <c r="E2673"/>
      <c r="F2673"/>
      <c r="G2673"/>
      <c r="H2673"/>
    </row>
    <row r="2674" spans="2:8" ht="16.5" customHeight="1">
      <c r="B2674"/>
      <c r="C2674"/>
      <c r="D2674"/>
      <c r="E2674"/>
      <c r="F2674"/>
      <c r="G2674"/>
      <c r="H2674"/>
    </row>
    <row r="2675" spans="2:8" ht="16.5" customHeight="1">
      <c r="B2675"/>
      <c r="C2675"/>
      <c r="D2675"/>
      <c r="E2675"/>
      <c r="F2675"/>
      <c r="G2675"/>
      <c r="H2675"/>
    </row>
    <row r="2676" spans="2:8" ht="16.5" customHeight="1">
      <c r="B2676"/>
      <c r="C2676"/>
      <c r="D2676"/>
      <c r="E2676"/>
      <c r="F2676"/>
      <c r="G2676"/>
      <c r="H2676"/>
    </row>
    <row r="2677" spans="2:8" ht="16.5" customHeight="1">
      <c r="B2677"/>
      <c r="C2677"/>
      <c r="D2677"/>
      <c r="E2677"/>
      <c r="F2677"/>
      <c r="G2677"/>
      <c r="H2677"/>
    </row>
    <row r="2678" spans="2:8" ht="16.5" customHeight="1">
      <c r="B2678"/>
      <c r="C2678"/>
      <c r="D2678"/>
      <c r="E2678"/>
      <c r="F2678"/>
      <c r="G2678"/>
      <c r="H2678"/>
    </row>
    <row r="2679" spans="2:8" ht="16.5" customHeight="1">
      <c r="B2679"/>
      <c r="C2679"/>
      <c r="D2679"/>
      <c r="E2679"/>
      <c r="F2679"/>
      <c r="G2679"/>
      <c r="H2679"/>
    </row>
    <row r="2680" spans="2:8" ht="16.5" customHeight="1">
      <c r="B2680"/>
      <c r="C2680"/>
      <c r="D2680"/>
      <c r="E2680"/>
      <c r="F2680"/>
      <c r="G2680"/>
      <c r="H2680"/>
    </row>
    <row r="2681" spans="2:8" ht="16.5" customHeight="1">
      <c r="B2681"/>
      <c r="C2681"/>
      <c r="D2681"/>
      <c r="E2681"/>
      <c r="F2681"/>
      <c r="G2681"/>
      <c r="H2681"/>
    </row>
    <row r="2682" spans="2:8" ht="16.5" customHeight="1">
      <c r="B2682"/>
      <c r="C2682"/>
      <c r="D2682"/>
      <c r="E2682"/>
      <c r="F2682"/>
      <c r="G2682"/>
      <c r="H2682"/>
    </row>
    <row r="2683" spans="2:8" ht="16.5" customHeight="1">
      <c r="B2683"/>
      <c r="C2683"/>
      <c r="D2683"/>
      <c r="E2683"/>
      <c r="F2683"/>
      <c r="G2683"/>
      <c r="H2683"/>
    </row>
    <row r="2684" spans="2:8" ht="16.5" customHeight="1">
      <c r="B2684"/>
      <c r="C2684"/>
      <c r="D2684"/>
      <c r="E2684"/>
      <c r="F2684"/>
      <c r="G2684"/>
      <c r="H2684"/>
    </row>
    <row r="2685" spans="2:8" ht="16.5" customHeight="1">
      <c r="B2685"/>
      <c r="C2685"/>
      <c r="D2685"/>
      <c r="E2685"/>
      <c r="F2685"/>
      <c r="G2685"/>
      <c r="H2685"/>
    </row>
    <row r="2686" spans="2:8" ht="16.5" customHeight="1">
      <c r="B2686"/>
      <c r="C2686"/>
      <c r="D2686"/>
      <c r="E2686"/>
      <c r="F2686"/>
      <c r="G2686"/>
      <c r="H2686"/>
    </row>
    <row r="2687" spans="2:8" ht="16.5" customHeight="1">
      <c r="B2687"/>
      <c r="C2687"/>
      <c r="D2687"/>
      <c r="E2687"/>
      <c r="F2687"/>
      <c r="G2687"/>
      <c r="H2687"/>
    </row>
    <row r="2688" spans="2:8" ht="16.5" customHeight="1">
      <c r="B2688"/>
      <c r="C2688"/>
      <c r="D2688"/>
      <c r="E2688"/>
      <c r="F2688"/>
      <c r="G2688"/>
      <c r="H2688"/>
    </row>
    <row r="2689" spans="2:8" ht="16.5" customHeight="1">
      <c r="B2689"/>
      <c r="C2689"/>
      <c r="D2689"/>
      <c r="E2689"/>
      <c r="F2689"/>
      <c r="G2689"/>
      <c r="H2689"/>
    </row>
    <row r="2690" spans="2:8" ht="16.5" customHeight="1">
      <c r="B2690"/>
      <c r="C2690"/>
      <c r="D2690"/>
      <c r="E2690"/>
      <c r="F2690"/>
      <c r="G2690"/>
      <c r="H2690"/>
    </row>
    <row r="2691" spans="2:8" ht="16.5" customHeight="1">
      <c r="B2691"/>
      <c r="C2691"/>
      <c r="D2691"/>
      <c r="E2691"/>
      <c r="F2691"/>
      <c r="G2691"/>
      <c r="H2691"/>
    </row>
    <row r="2692" spans="2:8" ht="16.5" customHeight="1">
      <c r="B2692"/>
      <c r="C2692"/>
      <c r="D2692"/>
      <c r="E2692"/>
      <c r="F2692"/>
      <c r="G2692"/>
      <c r="H2692"/>
    </row>
    <row r="2693" spans="2:8" ht="16.5" customHeight="1">
      <c r="B2693"/>
      <c r="C2693"/>
      <c r="D2693"/>
      <c r="E2693"/>
      <c r="F2693"/>
      <c r="G2693"/>
      <c r="H2693"/>
    </row>
    <row r="2694" spans="2:8" ht="16.5" customHeight="1">
      <c r="B2694"/>
      <c r="C2694"/>
      <c r="D2694"/>
      <c r="E2694"/>
      <c r="F2694"/>
      <c r="G2694"/>
      <c r="H2694"/>
    </row>
    <row r="2695" spans="2:8" ht="16.5" customHeight="1">
      <c r="B2695"/>
      <c r="C2695"/>
      <c r="D2695"/>
      <c r="E2695"/>
      <c r="F2695"/>
      <c r="G2695"/>
      <c r="H2695"/>
    </row>
    <row r="2696" spans="2:8" ht="16.5" customHeight="1">
      <c r="B2696"/>
      <c r="C2696"/>
      <c r="D2696"/>
      <c r="E2696"/>
      <c r="F2696"/>
      <c r="G2696"/>
      <c r="H2696"/>
    </row>
    <row r="2697" spans="2:8" ht="16.5" customHeight="1">
      <c r="B2697"/>
      <c r="C2697"/>
      <c r="D2697"/>
      <c r="E2697"/>
      <c r="F2697"/>
      <c r="G2697"/>
      <c r="H2697"/>
    </row>
    <row r="2698" spans="2:8" ht="16.5" customHeight="1">
      <c r="B2698"/>
      <c r="C2698"/>
      <c r="D2698"/>
      <c r="E2698"/>
      <c r="F2698"/>
      <c r="G2698"/>
      <c r="H2698"/>
    </row>
    <row r="2699" spans="2:8" ht="16.5" customHeight="1">
      <c r="B2699"/>
      <c r="C2699"/>
      <c r="D2699"/>
      <c r="E2699"/>
      <c r="F2699"/>
      <c r="G2699"/>
      <c r="H2699"/>
    </row>
    <row r="2700" spans="2:8" ht="16.5" customHeight="1">
      <c r="B2700"/>
      <c r="C2700"/>
      <c r="D2700"/>
      <c r="E2700"/>
      <c r="F2700"/>
      <c r="G2700"/>
      <c r="H2700"/>
    </row>
    <row r="2701" spans="2:8" ht="16.5" customHeight="1">
      <c r="B2701"/>
      <c r="C2701"/>
      <c r="D2701"/>
      <c r="E2701"/>
      <c r="F2701"/>
      <c r="G2701"/>
      <c r="H2701"/>
    </row>
    <row r="2702" spans="2:8" ht="16.5" customHeight="1">
      <c r="B2702"/>
      <c r="C2702"/>
      <c r="D2702"/>
      <c r="E2702"/>
      <c r="F2702"/>
      <c r="G2702"/>
      <c r="H2702"/>
    </row>
    <row r="2703" spans="2:8" ht="16.5" customHeight="1">
      <c r="B2703"/>
      <c r="C2703"/>
      <c r="D2703"/>
      <c r="E2703"/>
      <c r="F2703"/>
      <c r="G2703"/>
      <c r="H2703"/>
    </row>
    <row r="2704" spans="2:8" ht="16.5" customHeight="1">
      <c r="B2704"/>
      <c r="C2704"/>
      <c r="D2704"/>
      <c r="E2704"/>
      <c r="F2704"/>
      <c r="G2704"/>
      <c r="H2704"/>
    </row>
    <row r="2705" spans="2:8" ht="16.5" customHeight="1">
      <c r="B2705"/>
      <c r="C2705"/>
      <c r="D2705"/>
      <c r="E2705"/>
      <c r="F2705"/>
      <c r="G2705"/>
      <c r="H2705"/>
    </row>
    <row r="2706" spans="2:8" ht="16.5" customHeight="1">
      <c r="B2706"/>
      <c r="C2706"/>
      <c r="D2706"/>
      <c r="E2706"/>
      <c r="F2706"/>
      <c r="G2706"/>
      <c r="H2706"/>
    </row>
    <row r="2707" spans="2:8" ht="16.5" customHeight="1">
      <c r="B2707"/>
      <c r="C2707"/>
      <c r="D2707"/>
      <c r="E2707"/>
      <c r="F2707"/>
      <c r="G2707"/>
      <c r="H2707"/>
    </row>
    <row r="2708" spans="2:8" ht="16.5" customHeight="1">
      <c r="B2708"/>
      <c r="C2708"/>
      <c r="D2708"/>
      <c r="E2708"/>
      <c r="F2708"/>
      <c r="G2708"/>
      <c r="H2708"/>
    </row>
    <row r="2709" spans="2:8" ht="16.5" customHeight="1">
      <c r="B2709"/>
      <c r="C2709"/>
      <c r="D2709"/>
      <c r="E2709"/>
      <c r="F2709"/>
      <c r="G2709"/>
      <c r="H2709"/>
    </row>
    <row r="2710" spans="2:8" ht="16.5" customHeight="1">
      <c r="B2710"/>
      <c r="C2710"/>
      <c r="D2710"/>
      <c r="E2710"/>
      <c r="F2710"/>
      <c r="G2710"/>
      <c r="H2710"/>
    </row>
    <row r="2711" spans="2:8" ht="16.5" customHeight="1">
      <c r="B2711"/>
      <c r="C2711"/>
      <c r="D2711"/>
      <c r="E2711"/>
      <c r="F2711"/>
      <c r="G2711"/>
      <c r="H2711"/>
    </row>
    <row r="2712" spans="2:8" ht="16.5" customHeight="1">
      <c r="B2712"/>
      <c r="C2712"/>
      <c r="D2712"/>
      <c r="E2712"/>
      <c r="F2712"/>
      <c r="G2712"/>
      <c r="H2712"/>
    </row>
    <row r="2713" spans="2:8" ht="16.5" customHeight="1">
      <c r="B2713"/>
      <c r="C2713"/>
      <c r="D2713"/>
      <c r="E2713"/>
      <c r="F2713"/>
      <c r="G2713"/>
      <c r="H2713"/>
    </row>
    <row r="2714" spans="2:8" ht="16.5" customHeight="1">
      <c r="B2714"/>
      <c r="C2714"/>
      <c r="D2714"/>
      <c r="E2714"/>
      <c r="F2714"/>
      <c r="G2714"/>
      <c r="H2714"/>
    </row>
    <row r="2715" spans="2:8" ht="16.5" customHeight="1">
      <c r="B2715"/>
      <c r="C2715"/>
      <c r="D2715"/>
      <c r="E2715"/>
      <c r="F2715"/>
      <c r="G2715"/>
      <c r="H2715"/>
    </row>
    <row r="2716" spans="2:8" ht="16.5" customHeight="1">
      <c r="B2716"/>
      <c r="C2716"/>
      <c r="D2716"/>
      <c r="E2716"/>
      <c r="F2716"/>
      <c r="G2716"/>
      <c r="H2716"/>
    </row>
    <row r="2717" spans="2:8" ht="16.5" customHeight="1">
      <c r="B2717"/>
      <c r="C2717"/>
      <c r="D2717"/>
      <c r="E2717"/>
      <c r="F2717"/>
      <c r="G2717"/>
      <c r="H2717"/>
    </row>
    <row r="2718" spans="2:8" ht="16.5" customHeight="1">
      <c r="B2718"/>
      <c r="C2718"/>
      <c r="D2718"/>
      <c r="E2718"/>
      <c r="F2718"/>
      <c r="G2718"/>
      <c r="H2718"/>
    </row>
    <row r="2719" spans="2:8" ht="16.5" customHeight="1">
      <c r="B2719"/>
      <c r="C2719"/>
      <c r="D2719"/>
      <c r="E2719"/>
      <c r="F2719"/>
      <c r="G2719"/>
      <c r="H2719"/>
    </row>
    <row r="2720" spans="2:8" ht="16.5" customHeight="1">
      <c r="B2720"/>
      <c r="C2720"/>
      <c r="D2720"/>
      <c r="E2720"/>
      <c r="F2720"/>
      <c r="G2720"/>
      <c r="H2720"/>
    </row>
    <row r="2721" spans="2:8" ht="16.5" customHeight="1">
      <c r="B2721"/>
      <c r="C2721"/>
      <c r="D2721"/>
      <c r="E2721"/>
      <c r="F2721"/>
      <c r="G2721"/>
      <c r="H2721"/>
    </row>
    <row r="2722" spans="2:8" ht="16.5" customHeight="1">
      <c r="B2722"/>
      <c r="C2722"/>
      <c r="D2722"/>
      <c r="E2722"/>
      <c r="F2722"/>
      <c r="G2722"/>
      <c r="H2722"/>
    </row>
    <row r="2723" spans="2:8" ht="16.5" customHeight="1">
      <c r="B2723"/>
      <c r="C2723"/>
      <c r="D2723"/>
      <c r="E2723"/>
      <c r="F2723"/>
      <c r="G2723"/>
      <c r="H2723"/>
    </row>
    <row r="2724" spans="2:8" ht="16.5" customHeight="1">
      <c r="B2724"/>
      <c r="C2724"/>
      <c r="D2724"/>
      <c r="E2724"/>
      <c r="F2724"/>
      <c r="G2724"/>
      <c r="H2724"/>
    </row>
    <row r="2725" spans="2:8" ht="16.5" customHeight="1">
      <c r="B2725"/>
      <c r="C2725"/>
      <c r="D2725"/>
      <c r="E2725"/>
      <c r="F2725"/>
      <c r="G2725"/>
      <c r="H2725"/>
    </row>
    <row r="2726" spans="2:8" ht="16.5" customHeight="1">
      <c r="B2726"/>
      <c r="C2726"/>
      <c r="D2726"/>
      <c r="E2726"/>
      <c r="F2726"/>
      <c r="G2726"/>
      <c r="H2726"/>
    </row>
    <row r="2727" spans="2:8" ht="16.5" customHeight="1">
      <c r="B2727"/>
      <c r="C2727"/>
      <c r="D2727"/>
      <c r="E2727"/>
      <c r="F2727"/>
      <c r="G2727"/>
      <c r="H2727"/>
    </row>
    <row r="2728" spans="2:8" ht="16.5" customHeight="1">
      <c r="B2728"/>
      <c r="C2728"/>
      <c r="D2728"/>
      <c r="E2728"/>
      <c r="F2728"/>
      <c r="G2728"/>
      <c r="H2728"/>
    </row>
    <row r="2729" spans="2:8" ht="16.5" customHeight="1">
      <c r="B2729"/>
      <c r="C2729"/>
      <c r="D2729"/>
      <c r="E2729"/>
      <c r="F2729"/>
      <c r="G2729"/>
      <c r="H2729"/>
    </row>
    <row r="2730" spans="2:8" ht="16.5" customHeight="1">
      <c r="B2730"/>
      <c r="C2730"/>
      <c r="D2730"/>
      <c r="E2730"/>
      <c r="F2730"/>
      <c r="G2730"/>
      <c r="H2730"/>
    </row>
    <row r="2731" spans="2:8" ht="16.5" customHeight="1">
      <c r="B2731"/>
      <c r="C2731"/>
      <c r="D2731"/>
      <c r="E2731"/>
      <c r="F2731"/>
      <c r="G2731"/>
      <c r="H2731"/>
    </row>
    <row r="2732" spans="2:8" ht="16.5" customHeight="1">
      <c r="B2732"/>
      <c r="C2732"/>
      <c r="D2732"/>
      <c r="E2732"/>
      <c r="F2732"/>
      <c r="G2732"/>
      <c r="H2732"/>
    </row>
    <row r="2733" spans="2:8" ht="16.5" customHeight="1">
      <c r="B2733"/>
      <c r="C2733"/>
      <c r="D2733"/>
      <c r="E2733"/>
      <c r="F2733"/>
      <c r="G2733"/>
      <c r="H2733"/>
    </row>
    <row r="2734" spans="2:8" ht="16.5" customHeight="1">
      <c r="B2734"/>
      <c r="C2734"/>
      <c r="D2734"/>
      <c r="E2734"/>
      <c r="F2734"/>
      <c r="G2734"/>
      <c r="H2734"/>
    </row>
    <row r="2735" spans="2:8" ht="16.5" customHeight="1">
      <c r="B2735"/>
      <c r="C2735"/>
      <c r="D2735"/>
      <c r="E2735"/>
      <c r="F2735"/>
      <c r="G2735"/>
      <c r="H2735"/>
    </row>
    <row r="2736" spans="2:8" ht="16.5" customHeight="1">
      <c r="B2736"/>
      <c r="C2736"/>
      <c r="D2736"/>
      <c r="E2736"/>
      <c r="F2736"/>
      <c r="G2736"/>
      <c r="H2736"/>
    </row>
    <row r="2737" spans="2:8" ht="16.5" customHeight="1">
      <c r="B2737"/>
      <c r="C2737"/>
      <c r="D2737"/>
      <c r="E2737"/>
      <c r="F2737"/>
      <c r="G2737"/>
      <c r="H2737"/>
    </row>
    <row r="2738" spans="2:8" ht="16.5" customHeight="1">
      <c r="B2738"/>
      <c r="C2738"/>
      <c r="D2738"/>
      <c r="E2738"/>
      <c r="F2738"/>
      <c r="G2738"/>
      <c r="H2738"/>
    </row>
    <row r="2739" spans="2:8" ht="16.5" customHeight="1">
      <c r="B2739"/>
      <c r="C2739"/>
      <c r="D2739"/>
      <c r="E2739"/>
      <c r="F2739"/>
      <c r="G2739"/>
      <c r="H2739"/>
    </row>
    <row r="2740" spans="2:8" ht="16.5" customHeight="1">
      <c r="B2740"/>
      <c r="C2740"/>
      <c r="D2740"/>
      <c r="E2740"/>
      <c r="F2740"/>
      <c r="G2740"/>
      <c r="H2740"/>
    </row>
    <row r="2741" spans="2:8" ht="16.5" customHeight="1">
      <c r="B2741"/>
      <c r="C2741"/>
      <c r="D2741"/>
      <c r="E2741"/>
      <c r="F2741"/>
      <c r="G2741"/>
      <c r="H2741"/>
    </row>
    <row r="2742" spans="2:8" ht="16.5" customHeight="1">
      <c r="B2742"/>
      <c r="C2742"/>
      <c r="D2742"/>
      <c r="E2742"/>
      <c r="F2742"/>
      <c r="G2742"/>
      <c r="H2742"/>
    </row>
    <row r="2743" spans="2:8" ht="16.5" customHeight="1">
      <c r="B2743"/>
      <c r="C2743"/>
      <c r="D2743"/>
      <c r="E2743"/>
      <c r="F2743"/>
      <c r="G2743"/>
      <c r="H2743"/>
    </row>
    <row r="2744" spans="2:8" ht="16.5" customHeight="1">
      <c r="B2744"/>
      <c r="C2744"/>
      <c r="D2744"/>
      <c r="E2744"/>
      <c r="F2744"/>
      <c r="G2744"/>
      <c r="H2744"/>
    </row>
    <row r="2745" spans="2:8" ht="16.5" customHeight="1">
      <c r="B2745"/>
      <c r="C2745"/>
      <c r="D2745"/>
      <c r="E2745"/>
      <c r="F2745"/>
      <c r="G2745"/>
      <c r="H2745"/>
    </row>
    <row r="2746" spans="2:8" ht="16.5" customHeight="1">
      <c r="B2746"/>
      <c r="C2746"/>
      <c r="D2746"/>
      <c r="E2746"/>
      <c r="F2746"/>
      <c r="G2746"/>
      <c r="H2746"/>
    </row>
    <row r="2747" spans="2:8" ht="16.5" customHeight="1">
      <c r="B2747"/>
      <c r="C2747"/>
      <c r="D2747"/>
      <c r="E2747"/>
      <c r="F2747"/>
      <c r="G2747"/>
      <c r="H2747"/>
    </row>
    <row r="2748" spans="2:8" ht="16.5" customHeight="1">
      <c r="B2748"/>
      <c r="C2748"/>
      <c r="D2748"/>
      <c r="E2748"/>
      <c r="F2748"/>
      <c r="G2748"/>
      <c r="H2748"/>
    </row>
    <row r="2749" spans="2:8" ht="16.5" customHeight="1">
      <c r="B2749"/>
      <c r="C2749"/>
      <c r="D2749"/>
      <c r="E2749"/>
      <c r="F2749"/>
      <c r="G2749"/>
      <c r="H2749"/>
    </row>
    <row r="2750" spans="2:8" ht="16.5" customHeight="1">
      <c r="B2750"/>
      <c r="C2750"/>
      <c r="D2750"/>
      <c r="E2750"/>
      <c r="F2750"/>
      <c r="G2750"/>
      <c r="H2750"/>
    </row>
    <row r="2751" spans="2:8" ht="16.5" customHeight="1">
      <c r="B2751"/>
      <c r="C2751"/>
      <c r="D2751"/>
      <c r="E2751"/>
      <c r="F2751"/>
      <c r="G2751"/>
      <c r="H2751"/>
    </row>
    <row r="2752" spans="2:8" ht="16.5" customHeight="1">
      <c r="B2752"/>
      <c r="C2752"/>
      <c r="D2752"/>
      <c r="E2752"/>
      <c r="F2752"/>
      <c r="G2752"/>
      <c r="H2752"/>
    </row>
    <row r="2753" spans="2:8" ht="16.5" customHeight="1">
      <c r="B2753"/>
      <c r="C2753"/>
      <c r="D2753"/>
      <c r="E2753"/>
      <c r="F2753"/>
      <c r="G2753"/>
      <c r="H2753"/>
    </row>
    <row r="2754" spans="2:8" ht="16.5" customHeight="1">
      <c r="B2754"/>
      <c r="C2754"/>
      <c r="D2754"/>
      <c r="E2754"/>
      <c r="F2754"/>
      <c r="G2754"/>
      <c r="H2754"/>
    </row>
    <row r="2755" spans="2:8" ht="16.5" customHeight="1">
      <c r="B2755"/>
      <c r="C2755"/>
      <c r="D2755"/>
      <c r="E2755"/>
      <c r="F2755"/>
      <c r="G2755"/>
      <c r="H2755"/>
    </row>
    <row r="2756" spans="2:8" ht="16.5" customHeight="1">
      <c r="B2756"/>
      <c r="C2756"/>
      <c r="D2756"/>
      <c r="E2756"/>
      <c r="F2756"/>
      <c r="G2756"/>
      <c r="H2756"/>
    </row>
    <row r="2757" spans="2:8" ht="16.5" customHeight="1">
      <c r="B2757"/>
      <c r="C2757"/>
      <c r="D2757"/>
      <c r="E2757"/>
      <c r="F2757"/>
      <c r="G2757"/>
      <c r="H2757"/>
    </row>
    <row r="2758" spans="2:8" ht="16.5" customHeight="1">
      <c r="B2758"/>
      <c r="C2758"/>
      <c r="D2758"/>
      <c r="E2758"/>
      <c r="F2758" s="129"/>
      <c r="G2758"/>
    </row>
    <row r="2759" spans="2:8" ht="16.5" customHeight="1">
      <c r="B2759"/>
      <c r="C2759"/>
      <c r="D2759"/>
      <c r="E2759"/>
      <c r="F2759" s="129"/>
      <c r="G2759"/>
    </row>
    <row r="2760" spans="2:8" ht="16.5" customHeight="1">
      <c r="B2760"/>
      <c r="C2760"/>
      <c r="D2760"/>
      <c r="E2760"/>
      <c r="F2760" s="129"/>
      <c r="G2760"/>
    </row>
    <row r="2761" spans="2:8" ht="16.5" customHeight="1">
      <c r="B2761"/>
      <c r="C2761"/>
      <c r="D2761"/>
      <c r="E2761"/>
      <c r="F2761" s="129"/>
      <c r="G2761"/>
    </row>
    <row r="2762" spans="2:8" ht="16.5" customHeight="1">
      <c r="B2762"/>
      <c r="C2762"/>
      <c r="D2762"/>
      <c r="E2762"/>
      <c r="F2762" s="129"/>
      <c r="G2762"/>
    </row>
    <row r="2763" spans="2:8" ht="16.5" customHeight="1">
      <c r="B2763"/>
      <c r="C2763"/>
      <c r="D2763"/>
      <c r="E2763"/>
      <c r="F2763" s="129"/>
      <c r="G2763"/>
    </row>
    <row r="2764" spans="2:8" ht="16.5" customHeight="1">
      <c r="B2764"/>
      <c r="C2764"/>
      <c r="D2764"/>
      <c r="E2764"/>
      <c r="F2764" s="129"/>
      <c r="G2764"/>
    </row>
    <row r="2765" spans="2:8" ht="16.5" customHeight="1">
      <c r="B2765"/>
      <c r="C2765"/>
      <c r="D2765"/>
      <c r="E2765"/>
      <c r="F2765" s="129"/>
      <c r="G2765"/>
    </row>
    <row r="2766" spans="2:8" ht="16.5" customHeight="1">
      <c r="B2766"/>
      <c r="C2766"/>
      <c r="D2766"/>
      <c r="E2766"/>
      <c r="F2766" s="129"/>
      <c r="G2766"/>
    </row>
    <row r="2767" spans="2:8" ht="16.5" customHeight="1">
      <c r="B2767"/>
      <c r="C2767"/>
      <c r="D2767"/>
      <c r="E2767"/>
      <c r="F2767" s="129"/>
      <c r="G2767"/>
    </row>
    <row r="2768" spans="2:8" ht="16.5" customHeight="1">
      <c r="B2768"/>
      <c r="C2768"/>
      <c r="D2768"/>
      <c r="E2768"/>
      <c r="F2768" s="129"/>
      <c r="G2768"/>
    </row>
    <row r="2769" spans="2:7" ht="16.5" customHeight="1">
      <c r="B2769"/>
      <c r="C2769"/>
      <c r="D2769"/>
      <c r="E2769"/>
      <c r="F2769" s="129"/>
      <c r="G2769"/>
    </row>
    <row r="2770" spans="2:7" ht="16.5" customHeight="1">
      <c r="B2770"/>
      <c r="C2770"/>
      <c r="D2770"/>
      <c r="E2770"/>
      <c r="F2770" s="129"/>
      <c r="G2770"/>
    </row>
    <row r="2771" spans="2:7" ht="16.5" customHeight="1">
      <c r="B2771"/>
      <c r="C2771"/>
      <c r="D2771"/>
      <c r="E2771"/>
      <c r="F2771" s="129"/>
      <c r="G2771"/>
    </row>
    <row r="2772" spans="2:7" ht="16.5" customHeight="1">
      <c r="B2772"/>
      <c r="C2772"/>
      <c r="D2772"/>
      <c r="E2772"/>
      <c r="F2772" s="129"/>
      <c r="G2772"/>
    </row>
    <row r="2773" spans="2:7" ht="16.5" customHeight="1">
      <c r="B2773"/>
      <c r="C2773"/>
      <c r="D2773"/>
      <c r="E2773"/>
      <c r="F2773" s="129"/>
      <c r="G2773"/>
    </row>
    <row r="2774" spans="2:7" ht="16.5" customHeight="1">
      <c r="B2774"/>
      <c r="C2774"/>
      <c r="D2774"/>
      <c r="E2774"/>
      <c r="F2774" s="129"/>
      <c r="G2774"/>
    </row>
    <row r="2775" spans="2:7" ht="16.5" customHeight="1">
      <c r="B2775"/>
      <c r="C2775"/>
      <c r="D2775"/>
      <c r="E2775"/>
      <c r="F2775" s="129"/>
      <c r="G2775"/>
    </row>
    <row r="2776" spans="2:7" ht="16.5" customHeight="1">
      <c r="B2776"/>
      <c r="C2776"/>
      <c r="D2776"/>
      <c r="E2776"/>
      <c r="F2776" s="129"/>
      <c r="G2776"/>
    </row>
    <row r="2777" spans="2:7" ht="16.5" customHeight="1">
      <c r="B2777"/>
      <c r="C2777"/>
      <c r="D2777"/>
      <c r="E2777"/>
      <c r="F2777" s="129"/>
      <c r="G2777"/>
    </row>
    <row r="2778" spans="2:7" ht="16.5" customHeight="1">
      <c r="B2778"/>
      <c r="C2778"/>
      <c r="D2778"/>
      <c r="E2778"/>
      <c r="F2778" s="129"/>
      <c r="G2778"/>
    </row>
    <row r="2779" spans="2:7" ht="16.5" customHeight="1">
      <c r="B2779"/>
      <c r="C2779"/>
      <c r="D2779"/>
      <c r="E2779"/>
      <c r="F2779" s="129"/>
      <c r="G2779"/>
    </row>
    <row r="2780" spans="2:7" ht="16.5" customHeight="1">
      <c r="B2780"/>
      <c r="C2780"/>
      <c r="D2780"/>
      <c r="E2780"/>
      <c r="F2780" s="129"/>
      <c r="G2780"/>
    </row>
    <row r="2781" spans="2:7" ht="16.5" customHeight="1">
      <c r="B2781"/>
      <c r="C2781"/>
      <c r="D2781"/>
      <c r="E2781"/>
      <c r="F2781" s="129"/>
      <c r="G2781"/>
    </row>
    <row r="2782" spans="2:7" ht="16.5" customHeight="1">
      <c r="B2782"/>
      <c r="C2782"/>
      <c r="D2782"/>
      <c r="E2782"/>
      <c r="F2782" s="129"/>
      <c r="G2782"/>
    </row>
    <row r="2783" spans="2:7" ht="16.5" customHeight="1">
      <c r="B2783"/>
      <c r="C2783"/>
      <c r="D2783"/>
      <c r="E2783"/>
      <c r="F2783" s="129"/>
      <c r="G2783"/>
    </row>
    <row r="2784" spans="2:7" ht="16.5" customHeight="1">
      <c r="B2784"/>
      <c r="C2784"/>
      <c r="D2784"/>
      <c r="E2784"/>
      <c r="F2784" s="129"/>
      <c r="G2784"/>
    </row>
    <row r="2785" spans="2:7" ht="16.5" customHeight="1">
      <c r="B2785"/>
      <c r="C2785"/>
      <c r="D2785"/>
      <c r="E2785"/>
      <c r="F2785" s="129"/>
      <c r="G2785"/>
    </row>
    <row r="2786" spans="2:7" ht="16.5" customHeight="1">
      <c r="B2786"/>
      <c r="C2786"/>
      <c r="D2786"/>
      <c r="E2786"/>
      <c r="F2786" s="129"/>
      <c r="G2786"/>
    </row>
    <row r="2787" spans="2:7" ht="16.5" customHeight="1">
      <c r="B2787"/>
      <c r="C2787"/>
      <c r="D2787"/>
      <c r="E2787"/>
      <c r="F2787" s="129"/>
      <c r="G2787"/>
    </row>
    <row r="2788" spans="2:7" ht="16.5" customHeight="1">
      <c r="B2788"/>
      <c r="C2788"/>
      <c r="D2788"/>
      <c r="E2788"/>
      <c r="F2788" s="129"/>
      <c r="G2788"/>
    </row>
    <row r="2789" spans="2:7" ht="16.5" customHeight="1">
      <c r="B2789"/>
      <c r="C2789"/>
      <c r="D2789"/>
      <c r="E2789"/>
      <c r="F2789" s="129"/>
      <c r="G2789"/>
    </row>
    <row r="2790" spans="2:7" ht="16.5" customHeight="1">
      <c r="B2790"/>
      <c r="C2790"/>
      <c r="D2790"/>
      <c r="E2790"/>
      <c r="F2790" s="129"/>
      <c r="G2790"/>
    </row>
    <row r="2791" spans="2:7" ht="16.5" customHeight="1">
      <c r="B2791"/>
      <c r="C2791"/>
      <c r="D2791"/>
      <c r="E2791"/>
      <c r="F2791" s="129"/>
      <c r="G2791"/>
    </row>
    <row r="2792" spans="2:7" ht="16.5" customHeight="1">
      <c r="B2792"/>
      <c r="C2792"/>
      <c r="D2792"/>
      <c r="E2792"/>
      <c r="F2792" s="129"/>
      <c r="G2792"/>
    </row>
    <row r="2793" spans="2:7" ht="16.5" customHeight="1">
      <c r="B2793"/>
      <c r="C2793"/>
      <c r="D2793"/>
      <c r="E2793"/>
      <c r="F2793" s="129"/>
      <c r="G2793"/>
    </row>
    <row r="2794" spans="2:7" ht="16.5" customHeight="1">
      <c r="B2794"/>
      <c r="C2794"/>
      <c r="D2794"/>
      <c r="E2794"/>
      <c r="F2794" s="129"/>
      <c r="G2794"/>
    </row>
    <row r="2795" spans="2:7" ht="16.5" customHeight="1">
      <c r="B2795"/>
      <c r="C2795"/>
      <c r="D2795"/>
      <c r="E2795"/>
      <c r="F2795" s="129"/>
      <c r="G2795"/>
    </row>
    <row r="2796" spans="2:7" ht="16.5" customHeight="1">
      <c r="B2796"/>
      <c r="C2796"/>
      <c r="D2796"/>
      <c r="E2796"/>
      <c r="F2796" s="129"/>
      <c r="G2796"/>
    </row>
    <row r="2797" spans="2:7" ht="16.5" customHeight="1">
      <c r="B2797"/>
      <c r="C2797"/>
      <c r="D2797"/>
      <c r="E2797"/>
      <c r="F2797" s="129"/>
      <c r="G2797"/>
    </row>
    <row r="2798" spans="2:7" ht="16.5" customHeight="1">
      <c r="B2798"/>
      <c r="C2798"/>
      <c r="D2798"/>
      <c r="E2798"/>
      <c r="F2798" s="129"/>
      <c r="G2798"/>
    </row>
    <row r="2799" spans="2:7" ht="16.5" customHeight="1">
      <c r="B2799"/>
      <c r="C2799"/>
      <c r="D2799"/>
      <c r="E2799"/>
      <c r="F2799" s="129"/>
      <c r="G2799"/>
    </row>
    <row r="2800" spans="2:7" ht="16.5" customHeight="1">
      <c r="B2800"/>
      <c r="C2800"/>
      <c r="D2800"/>
      <c r="E2800"/>
      <c r="F2800" s="129"/>
      <c r="G2800"/>
    </row>
    <row r="2801" spans="2:7" ht="16.5" customHeight="1">
      <c r="B2801"/>
      <c r="C2801"/>
      <c r="D2801"/>
      <c r="E2801"/>
      <c r="F2801" s="129"/>
      <c r="G2801"/>
    </row>
    <row r="2802" spans="2:7" ht="16.5" customHeight="1">
      <c r="B2802"/>
      <c r="C2802"/>
      <c r="D2802"/>
      <c r="E2802"/>
      <c r="F2802" s="129"/>
      <c r="G2802"/>
    </row>
    <row r="2803" spans="2:7" ht="16.5" customHeight="1">
      <c r="B2803"/>
      <c r="C2803"/>
      <c r="D2803"/>
      <c r="E2803"/>
      <c r="F2803" s="129"/>
      <c r="G2803"/>
    </row>
    <row r="2804" spans="2:7" ht="16.5" customHeight="1">
      <c r="B2804"/>
      <c r="C2804"/>
      <c r="D2804"/>
      <c r="E2804"/>
      <c r="F2804" s="129"/>
      <c r="G2804"/>
    </row>
    <row r="2805" spans="2:7" ht="16.5" customHeight="1">
      <c r="B2805"/>
      <c r="C2805"/>
      <c r="D2805"/>
      <c r="E2805"/>
      <c r="F2805" s="129"/>
      <c r="G2805"/>
    </row>
    <row r="2806" spans="2:7" ht="16.5" customHeight="1">
      <c r="B2806"/>
      <c r="C2806"/>
      <c r="D2806"/>
      <c r="E2806"/>
      <c r="F2806" s="129"/>
      <c r="G2806"/>
    </row>
    <row r="2807" spans="2:7" ht="16.5" customHeight="1">
      <c r="B2807"/>
      <c r="C2807"/>
      <c r="D2807"/>
      <c r="E2807"/>
      <c r="F2807" s="129"/>
      <c r="G2807"/>
    </row>
    <row r="2808" spans="2:7" ht="16.5" customHeight="1">
      <c r="B2808"/>
      <c r="C2808"/>
      <c r="D2808"/>
      <c r="E2808"/>
      <c r="F2808" s="129"/>
      <c r="G2808"/>
    </row>
    <row r="2809" spans="2:7" ht="16.5" customHeight="1">
      <c r="B2809"/>
      <c r="C2809"/>
      <c r="D2809"/>
      <c r="E2809"/>
      <c r="F2809" s="129"/>
      <c r="G2809"/>
    </row>
    <row r="2810" spans="2:7" ht="16.5" customHeight="1">
      <c r="B2810"/>
      <c r="C2810"/>
      <c r="D2810"/>
      <c r="E2810"/>
      <c r="F2810" s="129"/>
      <c r="G2810"/>
    </row>
    <row r="2811" spans="2:7" ht="16.5" customHeight="1">
      <c r="B2811"/>
      <c r="C2811"/>
      <c r="D2811"/>
      <c r="E2811"/>
      <c r="F2811" s="129"/>
      <c r="G2811"/>
    </row>
    <row r="2812" spans="2:7" ht="16.5" customHeight="1">
      <c r="B2812"/>
      <c r="C2812"/>
      <c r="D2812"/>
      <c r="E2812"/>
      <c r="F2812" s="129"/>
      <c r="G2812"/>
    </row>
    <row r="2813" spans="2:7" ht="16.5" customHeight="1">
      <c r="B2813"/>
      <c r="C2813"/>
      <c r="D2813"/>
      <c r="E2813"/>
      <c r="F2813" s="129"/>
      <c r="G2813"/>
    </row>
    <row r="2814" spans="2:7" ht="16.5" customHeight="1">
      <c r="B2814"/>
      <c r="C2814"/>
      <c r="D2814"/>
      <c r="E2814"/>
      <c r="F2814" s="129"/>
      <c r="G2814"/>
    </row>
    <row r="2815" spans="2:7" ht="16.5" customHeight="1">
      <c r="B2815"/>
      <c r="C2815"/>
      <c r="D2815"/>
      <c r="E2815"/>
      <c r="F2815" s="129"/>
      <c r="G2815"/>
    </row>
    <row r="2816" spans="2:7" ht="16.5" customHeight="1">
      <c r="B2816"/>
      <c r="C2816"/>
      <c r="D2816"/>
      <c r="E2816"/>
      <c r="F2816" s="129"/>
      <c r="G2816"/>
    </row>
    <row r="2817" spans="2:7" ht="16.5" customHeight="1">
      <c r="B2817"/>
      <c r="C2817"/>
      <c r="D2817"/>
      <c r="E2817"/>
      <c r="F2817" s="129"/>
      <c r="G2817"/>
    </row>
    <row r="2818" spans="2:7" ht="16.5" customHeight="1">
      <c r="B2818"/>
      <c r="C2818"/>
      <c r="D2818"/>
      <c r="E2818"/>
      <c r="F2818" s="129"/>
      <c r="G2818"/>
    </row>
    <row r="2819" spans="2:7" ht="16.5" customHeight="1">
      <c r="B2819"/>
      <c r="C2819"/>
      <c r="D2819"/>
      <c r="E2819"/>
      <c r="F2819" s="129"/>
      <c r="G2819"/>
    </row>
    <row r="2820" spans="2:7" ht="16.5" customHeight="1">
      <c r="B2820"/>
      <c r="C2820"/>
      <c r="D2820"/>
      <c r="E2820"/>
      <c r="F2820" s="129"/>
      <c r="G2820"/>
    </row>
    <row r="2821" spans="2:7" ht="16.5" customHeight="1">
      <c r="B2821"/>
      <c r="C2821"/>
      <c r="D2821"/>
      <c r="E2821"/>
      <c r="F2821" s="129"/>
      <c r="G2821"/>
    </row>
    <row r="2822" spans="2:7" ht="16.5" customHeight="1">
      <c r="B2822"/>
      <c r="C2822"/>
      <c r="D2822"/>
      <c r="E2822"/>
      <c r="F2822" s="129"/>
      <c r="G2822"/>
    </row>
    <row r="2823" spans="2:7" ht="16.5" customHeight="1">
      <c r="B2823"/>
      <c r="C2823"/>
      <c r="D2823"/>
      <c r="E2823"/>
      <c r="F2823" s="129"/>
      <c r="G2823"/>
    </row>
    <row r="2824" spans="2:7" ht="16.5" customHeight="1">
      <c r="B2824"/>
      <c r="C2824"/>
      <c r="D2824"/>
      <c r="E2824"/>
      <c r="F2824" s="129"/>
      <c r="G2824"/>
    </row>
    <row r="2825" spans="2:7" ht="16.5" customHeight="1">
      <c r="B2825"/>
      <c r="C2825"/>
      <c r="D2825"/>
      <c r="E2825"/>
      <c r="F2825" s="129"/>
      <c r="G2825"/>
    </row>
    <row r="2826" spans="2:7" ht="16.5" customHeight="1">
      <c r="B2826"/>
      <c r="C2826"/>
      <c r="D2826"/>
      <c r="E2826"/>
      <c r="F2826" s="129"/>
      <c r="G2826"/>
    </row>
    <row r="2827" spans="2:7" ht="16.5" customHeight="1">
      <c r="B2827"/>
      <c r="C2827"/>
      <c r="D2827"/>
      <c r="E2827"/>
      <c r="F2827" s="129"/>
      <c r="G2827"/>
    </row>
    <row r="2828" spans="2:7" ht="16.5" customHeight="1">
      <c r="B2828"/>
      <c r="C2828"/>
      <c r="D2828"/>
      <c r="E2828"/>
      <c r="F2828" s="129"/>
      <c r="G2828"/>
    </row>
    <row r="2829" spans="2:7" ht="16.5" customHeight="1">
      <c r="B2829"/>
      <c r="C2829"/>
      <c r="D2829"/>
      <c r="E2829"/>
      <c r="F2829" s="129"/>
      <c r="G2829"/>
    </row>
    <row r="2830" spans="2:7" ht="16.5" customHeight="1">
      <c r="B2830"/>
      <c r="C2830"/>
      <c r="D2830"/>
      <c r="E2830"/>
      <c r="F2830" s="129"/>
      <c r="G2830"/>
    </row>
    <row r="2831" spans="2:7" ht="16.5" customHeight="1">
      <c r="B2831"/>
      <c r="C2831"/>
      <c r="D2831"/>
      <c r="E2831"/>
      <c r="F2831" s="129"/>
      <c r="G2831"/>
    </row>
    <row r="2832" spans="2:7" ht="16.5" customHeight="1">
      <c r="B2832"/>
      <c r="C2832"/>
      <c r="D2832"/>
      <c r="E2832"/>
      <c r="F2832" s="129"/>
      <c r="G2832"/>
    </row>
    <row r="2833" spans="2:7" ht="16.5" customHeight="1">
      <c r="B2833"/>
      <c r="C2833"/>
      <c r="D2833"/>
      <c r="E2833"/>
      <c r="F2833" s="129"/>
      <c r="G2833"/>
    </row>
    <row r="2834" spans="2:7" ht="16.5" customHeight="1">
      <c r="B2834"/>
      <c r="C2834"/>
      <c r="D2834"/>
      <c r="E2834"/>
      <c r="F2834" s="129"/>
      <c r="G2834"/>
    </row>
    <row r="2835" spans="2:7" ht="16.5" customHeight="1">
      <c r="B2835"/>
      <c r="C2835"/>
      <c r="D2835"/>
      <c r="E2835"/>
      <c r="F2835" s="129"/>
      <c r="G2835"/>
    </row>
    <row r="2836" spans="2:7" ht="16.5" customHeight="1">
      <c r="B2836"/>
      <c r="C2836"/>
      <c r="D2836"/>
      <c r="E2836"/>
      <c r="F2836" s="129"/>
      <c r="G2836"/>
    </row>
    <row r="2837" spans="2:7" ht="16.5" customHeight="1">
      <c r="B2837"/>
      <c r="C2837"/>
      <c r="D2837"/>
      <c r="E2837"/>
      <c r="F2837" s="129"/>
      <c r="G2837"/>
    </row>
    <row r="2838" spans="2:7" ht="16.5" customHeight="1">
      <c r="B2838"/>
      <c r="C2838"/>
      <c r="D2838"/>
      <c r="E2838"/>
      <c r="F2838" s="129"/>
      <c r="G2838"/>
    </row>
    <row r="2839" spans="2:7" ht="16.5" customHeight="1">
      <c r="B2839"/>
      <c r="C2839"/>
      <c r="D2839"/>
      <c r="E2839"/>
      <c r="F2839" s="129"/>
      <c r="G2839"/>
    </row>
    <row r="2840" spans="2:7" ht="16.5" customHeight="1">
      <c r="B2840"/>
      <c r="C2840"/>
      <c r="D2840"/>
      <c r="E2840"/>
      <c r="F2840" s="129"/>
      <c r="G2840"/>
    </row>
    <row r="2841" spans="2:7" ht="16.5" customHeight="1">
      <c r="B2841"/>
      <c r="C2841"/>
      <c r="D2841"/>
      <c r="E2841"/>
      <c r="F2841" s="129"/>
      <c r="G2841"/>
    </row>
    <row r="2842" spans="2:7" ht="16.5" customHeight="1">
      <c r="B2842"/>
      <c r="C2842"/>
      <c r="D2842"/>
      <c r="E2842"/>
      <c r="F2842" s="129"/>
      <c r="G2842"/>
    </row>
    <row r="2843" spans="2:7" ht="16.5" customHeight="1">
      <c r="B2843"/>
      <c r="C2843"/>
      <c r="D2843"/>
      <c r="E2843"/>
      <c r="F2843" s="129"/>
      <c r="G2843"/>
    </row>
    <row r="2844" spans="2:7" ht="16.5" customHeight="1">
      <c r="B2844"/>
      <c r="C2844"/>
      <c r="D2844"/>
      <c r="E2844"/>
      <c r="F2844" s="129"/>
      <c r="G2844"/>
    </row>
    <row r="2845" spans="2:7" ht="16.5" customHeight="1">
      <c r="B2845"/>
      <c r="C2845"/>
      <c r="D2845"/>
      <c r="E2845"/>
      <c r="F2845" s="129"/>
      <c r="G2845"/>
    </row>
    <row r="2846" spans="2:7" ht="16.5" customHeight="1">
      <c r="B2846"/>
      <c r="C2846"/>
      <c r="D2846"/>
      <c r="E2846"/>
      <c r="F2846" s="129"/>
      <c r="G2846"/>
    </row>
    <row r="2847" spans="2:7" ht="16.5" customHeight="1">
      <c r="B2847"/>
      <c r="C2847"/>
      <c r="D2847"/>
      <c r="E2847"/>
      <c r="F2847" s="129"/>
      <c r="G2847"/>
    </row>
    <row r="2848" spans="2:7" ht="16.5" customHeight="1">
      <c r="B2848"/>
      <c r="C2848"/>
      <c r="D2848"/>
      <c r="E2848"/>
      <c r="F2848" s="129"/>
      <c r="G2848"/>
    </row>
    <row r="2849" spans="2:7" ht="16.5" customHeight="1">
      <c r="B2849"/>
      <c r="C2849"/>
      <c r="D2849"/>
      <c r="E2849"/>
      <c r="F2849" s="129"/>
      <c r="G2849"/>
    </row>
    <row r="2850" spans="2:7" ht="16.5" customHeight="1">
      <c r="B2850"/>
      <c r="C2850"/>
      <c r="D2850"/>
      <c r="E2850"/>
      <c r="F2850" s="129"/>
      <c r="G2850"/>
    </row>
    <row r="2851" spans="2:7" ht="16.5" customHeight="1">
      <c r="B2851"/>
      <c r="C2851"/>
      <c r="D2851"/>
      <c r="E2851"/>
      <c r="F2851" s="129"/>
      <c r="G2851"/>
    </row>
    <row r="2852" spans="2:7" ht="16.5" customHeight="1">
      <c r="B2852"/>
      <c r="C2852"/>
      <c r="D2852"/>
      <c r="E2852"/>
      <c r="F2852" s="129"/>
      <c r="G2852"/>
    </row>
    <row r="2853" spans="2:7" ht="16.5" customHeight="1">
      <c r="B2853"/>
      <c r="C2853"/>
      <c r="D2853"/>
      <c r="E2853"/>
      <c r="F2853" s="129"/>
      <c r="G2853"/>
    </row>
    <row r="2854" spans="2:7" ht="16.5" customHeight="1">
      <c r="B2854"/>
      <c r="C2854"/>
      <c r="D2854"/>
      <c r="E2854"/>
      <c r="F2854" s="129"/>
      <c r="G2854"/>
    </row>
    <row r="2855" spans="2:7" ht="16.5" customHeight="1">
      <c r="B2855"/>
      <c r="C2855"/>
      <c r="D2855"/>
      <c r="E2855"/>
      <c r="F2855" s="129"/>
      <c r="G2855"/>
    </row>
    <row r="2856" spans="2:7" ht="16.5" customHeight="1">
      <c r="B2856"/>
      <c r="C2856"/>
      <c r="D2856"/>
      <c r="E2856"/>
      <c r="F2856" s="129"/>
      <c r="G2856"/>
    </row>
    <row r="2857" spans="2:7" ht="16.5" customHeight="1">
      <c r="B2857"/>
      <c r="C2857"/>
      <c r="D2857"/>
      <c r="E2857"/>
      <c r="F2857" s="129"/>
      <c r="G2857"/>
    </row>
    <row r="2858" spans="2:7" ht="16.5" customHeight="1">
      <c r="B2858"/>
      <c r="C2858"/>
      <c r="D2858"/>
      <c r="E2858"/>
      <c r="F2858" s="129"/>
      <c r="G2858"/>
    </row>
    <row r="2859" spans="2:7" ht="16.5" customHeight="1">
      <c r="B2859"/>
      <c r="C2859"/>
      <c r="D2859"/>
      <c r="E2859"/>
      <c r="F2859" s="129"/>
      <c r="G2859"/>
    </row>
    <row r="2860" spans="2:7" ht="16.5" customHeight="1">
      <c r="B2860"/>
      <c r="C2860"/>
      <c r="D2860"/>
      <c r="E2860"/>
      <c r="F2860" s="129"/>
      <c r="G2860"/>
    </row>
    <row r="2861" spans="2:7" ht="16.5" customHeight="1">
      <c r="B2861"/>
      <c r="C2861"/>
      <c r="D2861"/>
      <c r="E2861"/>
      <c r="F2861" s="129"/>
      <c r="G2861"/>
    </row>
    <row r="2862" spans="2:7" ht="16.5" customHeight="1">
      <c r="B2862"/>
      <c r="C2862"/>
      <c r="D2862"/>
      <c r="E2862"/>
      <c r="F2862" s="129"/>
      <c r="G2862"/>
    </row>
    <row r="2863" spans="2:7" ht="16.5" customHeight="1">
      <c r="B2863"/>
      <c r="C2863"/>
      <c r="D2863"/>
      <c r="E2863"/>
      <c r="F2863" s="129"/>
      <c r="G2863"/>
    </row>
    <row r="2864" spans="2:7" ht="16.5" customHeight="1">
      <c r="B2864"/>
      <c r="C2864"/>
      <c r="D2864"/>
      <c r="E2864"/>
      <c r="F2864" s="129"/>
      <c r="G2864"/>
    </row>
    <row r="2865" spans="2:7" ht="16.5" customHeight="1">
      <c r="B2865"/>
      <c r="C2865"/>
      <c r="D2865"/>
      <c r="E2865"/>
      <c r="F2865" s="129"/>
      <c r="G2865"/>
    </row>
    <row r="2866" spans="2:7" ht="16.5" customHeight="1">
      <c r="B2866"/>
      <c r="C2866"/>
      <c r="D2866"/>
      <c r="E2866"/>
      <c r="F2866" s="129"/>
      <c r="G2866"/>
    </row>
    <row r="2867" spans="2:7" ht="16.5" customHeight="1">
      <c r="B2867"/>
      <c r="C2867"/>
      <c r="D2867"/>
      <c r="E2867"/>
      <c r="F2867" s="129"/>
      <c r="G2867"/>
    </row>
    <row r="2868" spans="2:7" ht="16.5" customHeight="1">
      <c r="B2868"/>
      <c r="C2868"/>
      <c r="D2868"/>
      <c r="E2868"/>
      <c r="F2868" s="129"/>
      <c r="G2868"/>
    </row>
    <row r="2869" spans="2:7" ht="16.5" customHeight="1">
      <c r="B2869"/>
      <c r="C2869"/>
      <c r="D2869"/>
      <c r="E2869"/>
      <c r="F2869" s="129"/>
      <c r="G2869"/>
    </row>
    <row r="2870" spans="2:7" ht="16.5" customHeight="1">
      <c r="B2870"/>
      <c r="C2870"/>
      <c r="D2870"/>
      <c r="E2870"/>
      <c r="F2870" s="129"/>
      <c r="G2870"/>
    </row>
    <row r="2871" spans="2:7" ht="16.5" customHeight="1">
      <c r="B2871"/>
      <c r="C2871"/>
      <c r="D2871"/>
      <c r="E2871"/>
      <c r="F2871" s="129"/>
      <c r="G2871"/>
    </row>
    <row r="2872" spans="2:7" ht="16.5" customHeight="1">
      <c r="B2872"/>
      <c r="C2872"/>
      <c r="D2872"/>
      <c r="E2872"/>
      <c r="F2872" s="129"/>
      <c r="G2872"/>
    </row>
    <row r="2873" spans="2:7" ht="16.5" customHeight="1">
      <c r="B2873"/>
      <c r="C2873"/>
      <c r="D2873"/>
      <c r="E2873"/>
      <c r="F2873" s="129"/>
      <c r="G2873"/>
    </row>
    <row r="2874" spans="2:7" ht="16.5" customHeight="1">
      <c r="B2874"/>
      <c r="C2874"/>
      <c r="D2874"/>
      <c r="E2874"/>
      <c r="F2874" s="129"/>
      <c r="G2874"/>
    </row>
    <row r="2875" spans="2:7" ht="16.5" customHeight="1">
      <c r="B2875"/>
      <c r="C2875"/>
      <c r="D2875"/>
      <c r="E2875"/>
      <c r="F2875" s="129"/>
      <c r="G2875"/>
    </row>
    <row r="2876" spans="2:7" ht="16.5" customHeight="1">
      <c r="B2876"/>
      <c r="C2876"/>
      <c r="D2876"/>
      <c r="E2876"/>
      <c r="F2876" s="129"/>
      <c r="G2876"/>
    </row>
    <row r="2877" spans="2:7" ht="16.5" customHeight="1">
      <c r="B2877"/>
      <c r="C2877"/>
      <c r="D2877"/>
      <c r="E2877"/>
      <c r="F2877" s="129"/>
      <c r="G2877"/>
    </row>
    <row r="2878" spans="2:7" ht="16.5" customHeight="1">
      <c r="B2878"/>
      <c r="C2878"/>
      <c r="D2878"/>
      <c r="E2878"/>
      <c r="F2878" s="129"/>
      <c r="G2878"/>
    </row>
    <row r="2879" spans="2:7" ht="16.5" customHeight="1">
      <c r="B2879"/>
      <c r="C2879"/>
      <c r="D2879"/>
      <c r="E2879"/>
      <c r="F2879" s="129"/>
      <c r="G2879"/>
    </row>
    <row r="2880" spans="2:7" ht="16.5" customHeight="1">
      <c r="B2880"/>
      <c r="C2880"/>
      <c r="D2880"/>
      <c r="E2880"/>
      <c r="F2880" s="129"/>
      <c r="G2880"/>
    </row>
    <row r="2881" spans="2:7" ht="16.5" customHeight="1">
      <c r="B2881"/>
      <c r="C2881"/>
      <c r="D2881"/>
      <c r="E2881"/>
      <c r="F2881" s="129"/>
      <c r="G2881"/>
    </row>
    <row r="2882" spans="2:7" ht="16.5" customHeight="1">
      <c r="B2882"/>
      <c r="C2882"/>
      <c r="D2882"/>
      <c r="E2882"/>
      <c r="F2882" s="129"/>
      <c r="G2882"/>
    </row>
    <row r="2883" spans="2:7" ht="16.5" customHeight="1">
      <c r="B2883"/>
      <c r="C2883"/>
      <c r="D2883"/>
      <c r="E2883"/>
      <c r="F2883" s="129"/>
      <c r="G2883"/>
    </row>
    <row r="2884" spans="2:7" ht="16.5" customHeight="1">
      <c r="B2884"/>
      <c r="C2884"/>
      <c r="D2884"/>
      <c r="E2884"/>
      <c r="F2884" s="129"/>
      <c r="G2884"/>
    </row>
    <row r="2885" spans="2:7" ht="16.5" customHeight="1">
      <c r="B2885"/>
      <c r="C2885"/>
      <c r="D2885"/>
      <c r="E2885"/>
      <c r="F2885" s="129"/>
      <c r="G2885"/>
    </row>
    <row r="2886" spans="2:7" ht="16.5" customHeight="1">
      <c r="B2886"/>
      <c r="C2886"/>
      <c r="D2886"/>
      <c r="E2886"/>
      <c r="F2886" s="129"/>
      <c r="G2886"/>
    </row>
    <row r="2887" spans="2:7" ht="16.5" customHeight="1">
      <c r="B2887"/>
      <c r="C2887"/>
      <c r="D2887"/>
      <c r="E2887"/>
      <c r="F2887" s="129"/>
      <c r="G2887"/>
    </row>
    <row r="2888" spans="2:7" ht="16.5" customHeight="1">
      <c r="B2888"/>
      <c r="C2888"/>
      <c r="D2888"/>
      <c r="E2888"/>
      <c r="F2888" s="129"/>
      <c r="G2888"/>
    </row>
    <row r="2889" spans="2:7" ht="16.5" customHeight="1">
      <c r="B2889"/>
      <c r="C2889"/>
      <c r="D2889"/>
      <c r="E2889"/>
      <c r="F2889" s="129"/>
      <c r="G2889"/>
    </row>
    <row r="2890" spans="2:7" ht="16.5" customHeight="1">
      <c r="B2890"/>
      <c r="C2890"/>
      <c r="D2890"/>
      <c r="E2890"/>
      <c r="F2890" s="129"/>
      <c r="G2890"/>
    </row>
    <row r="2891" spans="2:7" ht="16.5" customHeight="1">
      <c r="B2891"/>
      <c r="C2891"/>
      <c r="D2891"/>
      <c r="E2891"/>
      <c r="F2891" s="129"/>
      <c r="G2891"/>
    </row>
    <row r="2892" spans="2:7" ht="16.5" customHeight="1">
      <c r="B2892"/>
      <c r="C2892"/>
      <c r="D2892"/>
      <c r="E2892"/>
      <c r="F2892" s="129"/>
      <c r="G2892"/>
    </row>
    <row r="2893" spans="2:7" ht="16.5" customHeight="1">
      <c r="B2893"/>
      <c r="C2893"/>
      <c r="D2893"/>
      <c r="E2893"/>
      <c r="F2893" s="129"/>
      <c r="G2893"/>
    </row>
    <row r="2894" spans="2:7" ht="16.5" customHeight="1">
      <c r="B2894"/>
      <c r="C2894"/>
      <c r="D2894"/>
      <c r="E2894"/>
      <c r="F2894" s="129"/>
      <c r="G2894"/>
    </row>
    <row r="2895" spans="2:7" ht="16.5" customHeight="1">
      <c r="B2895"/>
      <c r="C2895"/>
      <c r="D2895"/>
      <c r="E2895"/>
      <c r="F2895" s="129"/>
      <c r="G2895"/>
    </row>
    <row r="2896" spans="2:7" ht="16.5" customHeight="1">
      <c r="B2896"/>
      <c r="C2896"/>
      <c r="D2896"/>
      <c r="E2896"/>
      <c r="F2896" s="129"/>
      <c r="G2896"/>
    </row>
    <row r="2897" spans="2:7" ht="16.5" customHeight="1">
      <c r="B2897"/>
      <c r="C2897"/>
      <c r="D2897"/>
      <c r="E2897"/>
      <c r="F2897" s="129"/>
      <c r="G2897"/>
    </row>
    <row r="2898" spans="2:7" ht="16.5" customHeight="1">
      <c r="B2898"/>
      <c r="C2898"/>
      <c r="D2898"/>
      <c r="E2898"/>
      <c r="F2898" s="129"/>
      <c r="G2898"/>
    </row>
    <row r="2899" spans="2:7" ht="16.5" customHeight="1">
      <c r="B2899"/>
      <c r="C2899"/>
      <c r="D2899"/>
      <c r="E2899"/>
      <c r="F2899" s="129"/>
      <c r="G2899"/>
    </row>
    <row r="2900" spans="2:7" ht="16.5" customHeight="1">
      <c r="B2900"/>
      <c r="C2900"/>
      <c r="D2900"/>
      <c r="E2900"/>
      <c r="F2900" s="129"/>
      <c r="G2900"/>
    </row>
    <row r="2901" spans="2:7" ht="16.5" customHeight="1">
      <c r="B2901"/>
      <c r="C2901"/>
      <c r="D2901"/>
      <c r="E2901"/>
      <c r="F2901" s="129"/>
      <c r="G2901"/>
    </row>
    <row r="2902" spans="2:7" ht="16.5" customHeight="1">
      <c r="B2902"/>
      <c r="C2902"/>
      <c r="D2902"/>
      <c r="E2902"/>
      <c r="F2902" s="129"/>
      <c r="G2902"/>
    </row>
    <row r="2903" spans="2:7" ht="16.5" customHeight="1">
      <c r="B2903"/>
      <c r="C2903"/>
      <c r="D2903"/>
      <c r="E2903"/>
      <c r="F2903" s="129"/>
      <c r="G2903"/>
    </row>
    <row r="2904" spans="2:7" ht="16.5" customHeight="1">
      <c r="B2904"/>
      <c r="C2904"/>
      <c r="D2904"/>
      <c r="E2904"/>
      <c r="F2904" s="129"/>
      <c r="G2904"/>
    </row>
    <row r="2905" spans="2:7" ht="16.5" customHeight="1">
      <c r="B2905"/>
      <c r="C2905"/>
      <c r="D2905"/>
      <c r="E2905"/>
      <c r="F2905" s="129"/>
      <c r="G2905"/>
    </row>
    <row r="2906" spans="2:7" ht="16.5" customHeight="1">
      <c r="B2906"/>
      <c r="C2906"/>
      <c r="D2906"/>
      <c r="E2906"/>
      <c r="F2906" s="129"/>
      <c r="G2906"/>
    </row>
    <row r="2907" spans="2:7" ht="16.5" customHeight="1">
      <c r="B2907"/>
      <c r="C2907"/>
      <c r="D2907"/>
      <c r="E2907"/>
      <c r="F2907" s="129"/>
      <c r="G2907"/>
    </row>
    <row r="2908" spans="2:7" ht="16.5" customHeight="1">
      <c r="B2908"/>
      <c r="C2908"/>
      <c r="D2908"/>
      <c r="E2908"/>
      <c r="F2908" s="129"/>
      <c r="G2908"/>
    </row>
    <row r="2909" spans="2:7" ht="16.5" customHeight="1">
      <c r="B2909"/>
      <c r="C2909"/>
      <c r="D2909"/>
      <c r="E2909"/>
      <c r="F2909" s="129"/>
      <c r="G2909"/>
    </row>
    <row r="2910" spans="2:7" ht="16.5" customHeight="1">
      <c r="B2910"/>
      <c r="C2910"/>
      <c r="D2910"/>
      <c r="E2910"/>
      <c r="F2910" s="129"/>
      <c r="G2910"/>
    </row>
    <row r="2911" spans="2:7" ht="16.5" customHeight="1">
      <c r="B2911"/>
      <c r="C2911"/>
      <c r="D2911"/>
      <c r="E2911"/>
      <c r="F2911" s="129"/>
      <c r="G2911"/>
    </row>
    <row r="2912" spans="2:7" ht="16.5" customHeight="1">
      <c r="B2912"/>
      <c r="C2912"/>
      <c r="D2912"/>
      <c r="E2912"/>
      <c r="F2912" s="129"/>
      <c r="G2912"/>
    </row>
    <row r="2913" spans="2:7" ht="16.5" customHeight="1">
      <c r="B2913"/>
      <c r="C2913"/>
      <c r="D2913"/>
      <c r="E2913"/>
      <c r="F2913" s="129"/>
      <c r="G2913"/>
    </row>
    <row r="2914" spans="2:7" ht="16.5" customHeight="1">
      <c r="B2914"/>
      <c r="C2914"/>
      <c r="D2914"/>
      <c r="E2914"/>
      <c r="F2914" s="129"/>
      <c r="G2914"/>
    </row>
    <row r="2915" spans="2:7" ht="16.5" customHeight="1">
      <c r="B2915"/>
      <c r="C2915"/>
      <c r="D2915"/>
      <c r="E2915"/>
      <c r="F2915" s="129"/>
      <c r="G2915"/>
    </row>
    <row r="2916" spans="2:7" ht="16.5" customHeight="1">
      <c r="B2916"/>
      <c r="C2916"/>
      <c r="D2916"/>
      <c r="E2916"/>
      <c r="F2916" s="129"/>
      <c r="G2916"/>
    </row>
    <row r="2917" spans="2:7" ht="16.5" customHeight="1">
      <c r="B2917"/>
      <c r="C2917"/>
      <c r="D2917"/>
      <c r="E2917"/>
      <c r="F2917" s="129"/>
      <c r="G2917"/>
    </row>
    <row r="2918" spans="2:7" ht="16.5" customHeight="1">
      <c r="B2918"/>
      <c r="C2918"/>
      <c r="D2918"/>
      <c r="E2918"/>
      <c r="F2918" s="129"/>
      <c r="G2918"/>
    </row>
    <row r="2919" spans="2:7" ht="16.5" customHeight="1">
      <c r="B2919"/>
      <c r="C2919"/>
      <c r="D2919"/>
      <c r="E2919"/>
      <c r="F2919" s="129"/>
      <c r="G2919"/>
    </row>
    <row r="2920" spans="2:7" ht="16.5" customHeight="1">
      <c r="B2920"/>
      <c r="C2920"/>
      <c r="D2920"/>
      <c r="E2920"/>
      <c r="F2920" s="129"/>
      <c r="G2920"/>
    </row>
    <row r="2921" spans="2:7" ht="16.5" customHeight="1">
      <c r="B2921"/>
      <c r="C2921"/>
      <c r="D2921"/>
      <c r="E2921"/>
      <c r="F2921" s="129"/>
      <c r="G2921"/>
    </row>
    <row r="2922" spans="2:7" ht="16.5" customHeight="1">
      <c r="B2922"/>
      <c r="C2922"/>
      <c r="D2922"/>
      <c r="E2922"/>
      <c r="F2922" s="129"/>
      <c r="G2922"/>
    </row>
    <row r="2923" spans="2:7" ht="16.5" customHeight="1">
      <c r="B2923"/>
      <c r="C2923"/>
      <c r="D2923"/>
      <c r="E2923"/>
      <c r="F2923" s="129"/>
      <c r="G2923"/>
    </row>
    <row r="2924" spans="2:7" ht="16.5" customHeight="1">
      <c r="B2924"/>
      <c r="C2924"/>
      <c r="D2924"/>
      <c r="E2924"/>
      <c r="F2924" s="129"/>
      <c r="G2924"/>
    </row>
    <row r="2925" spans="2:7" ht="16.5" customHeight="1">
      <c r="B2925"/>
      <c r="C2925"/>
      <c r="D2925"/>
      <c r="E2925"/>
      <c r="F2925" s="129"/>
      <c r="G2925"/>
    </row>
    <row r="2926" spans="2:7" ht="16.5" customHeight="1">
      <c r="B2926"/>
      <c r="C2926"/>
      <c r="D2926"/>
      <c r="E2926"/>
      <c r="F2926" s="129"/>
      <c r="G2926"/>
    </row>
    <row r="2927" spans="2:7" ht="16.5" customHeight="1">
      <c r="B2927"/>
      <c r="C2927"/>
      <c r="D2927"/>
      <c r="E2927"/>
      <c r="F2927" s="129"/>
      <c r="G2927"/>
    </row>
    <row r="2928" spans="2:7" ht="16.5" customHeight="1">
      <c r="B2928"/>
      <c r="C2928"/>
      <c r="D2928"/>
      <c r="E2928"/>
      <c r="F2928" s="129"/>
      <c r="G2928"/>
    </row>
    <row r="2929" spans="2:7" ht="16.5" customHeight="1">
      <c r="B2929"/>
      <c r="C2929"/>
      <c r="D2929"/>
      <c r="E2929"/>
      <c r="F2929" s="129"/>
      <c r="G2929"/>
    </row>
    <row r="2930" spans="2:7" ht="16.5" customHeight="1">
      <c r="B2930"/>
      <c r="C2930"/>
      <c r="D2930"/>
      <c r="E2930"/>
      <c r="F2930" s="129"/>
      <c r="G2930"/>
    </row>
    <row r="2931" spans="2:7" ht="16.5" customHeight="1">
      <c r="B2931"/>
      <c r="C2931"/>
      <c r="D2931"/>
      <c r="E2931"/>
      <c r="F2931" s="129"/>
      <c r="G2931"/>
    </row>
    <row r="2932" spans="2:7" ht="16.5" customHeight="1">
      <c r="B2932"/>
      <c r="C2932"/>
      <c r="D2932"/>
      <c r="E2932"/>
      <c r="F2932" s="129"/>
      <c r="G2932"/>
    </row>
    <row r="2933" spans="2:7" ht="16.5" customHeight="1">
      <c r="B2933"/>
      <c r="C2933"/>
      <c r="D2933"/>
      <c r="E2933"/>
      <c r="F2933" s="129"/>
      <c r="G2933"/>
    </row>
    <row r="2934" spans="2:7" ht="16.5" customHeight="1">
      <c r="B2934"/>
      <c r="C2934"/>
      <c r="D2934"/>
      <c r="E2934"/>
      <c r="F2934" s="129"/>
      <c r="G2934"/>
    </row>
    <row r="2935" spans="2:7" ht="16.5" customHeight="1">
      <c r="B2935"/>
      <c r="C2935"/>
      <c r="D2935"/>
      <c r="E2935"/>
      <c r="F2935" s="129"/>
      <c r="G2935"/>
    </row>
    <row r="2936" spans="2:7" ht="16.5" customHeight="1">
      <c r="B2936"/>
      <c r="C2936"/>
      <c r="D2936"/>
      <c r="E2936"/>
      <c r="F2936" s="129"/>
      <c r="G2936"/>
    </row>
    <row r="2937" spans="2:7" ht="16.5" customHeight="1">
      <c r="B2937"/>
      <c r="C2937"/>
      <c r="D2937"/>
      <c r="E2937"/>
      <c r="F2937" s="129"/>
      <c r="G2937"/>
    </row>
    <row r="2938" spans="2:7" ht="16.5" customHeight="1">
      <c r="B2938"/>
      <c r="C2938"/>
      <c r="D2938"/>
      <c r="E2938"/>
      <c r="F2938" s="129"/>
      <c r="G2938"/>
    </row>
    <row r="2939" spans="2:7" ht="16.5" customHeight="1">
      <c r="B2939"/>
      <c r="C2939"/>
      <c r="D2939"/>
      <c r="E2939"/>
      <c r="F2939" s="129"/>
      <c r="G2939"/>
    </row>
    <row r="2940" spans="2:7" ht="16.5" customHeight="1">
      <c r="B2940"/>
      <c r="C2940"/>
      <c r="D2940"/>
      <c r="E2940"/>
      <c r="F2940" s="129"/>
      <c r="G2940"/>
    </row>
    <row r="2941" spans="2:7" ht="16.5" customHeight="1">
      <c r="B2941"/>
      <c r="C2941"/>
      <c r="D2941"/>
      <c r="E2941"/>
      <c r="F2941" s="129"/>
      <c r="G2941"/>
    </row>
    <row r="2942" spans="2:7" ht="16.5" customHeight="1">
      <c r="B2942"/>
      <c r="C2942"/>
      <c r="D2942"/>
      <c r="E2942"/>
      <c r="F2942" s="129"/>
      <c r="G2942"/>
    </row>
    <row r="2943" spans="2:7" ht="16.5" customHeight="1">
      <c r="B2943"/>
      <c r="C2943"/>
      <c r="D2943"/>
      <c r="E2943"/>
      <c r="F2943" s="129"/>
      <c r="G2943"/>
    </row>
    <row r="2944" spans="2:7" ht="16.5" customHeight="1">
      <c r="B2944"/>
      <c r="C2944"/>
      <c r="D2944"/>
      <c r="E2944"/>
      <c r="F2944" s="129"/>
      <c r="G2944"/>
    </row>
    <row r="2945" spans="2:7" ht="16.5" customHeight="1">
      <c r="B2945"/>
      <c r="C2945"/>
      <c r="D2945"/>
      <c r="E2945"/>
      <c r="F2945" s="129"/>
      <c r="G2945"/>
    </row>
    <row r="2946" spans="2:7" ht="16.5" customHeight="1">
      <c r="B2946"/>
      <c r="C2946"/>
      <c r="D2946"/>
      <c r="E2946"/>
      <c r="F2946" s="129"/>
      <c r="G2946"/>
    </row>
    <row r="2947" spans="2:7" ht="16.5" customHeight="1">
      <c r="B2947"/>
      <c r="C2947"/>
      <c r="D2947"/>
      <c r="E2947"/>
      <c r="F2947" s="129"/>
      <c r="G2947"/>
    </row>
    <row r="2948" spans="2:7" ht="16.5" customHeight="1">
      <c r="B2948"/>
      <c r="C2948"/>
      <c r="D2948"/>
      <c r="E2948"/>
      <c r="F2948" s="129"/>
      <c r="G2948"/>
    </row>
    <row r="2949" spans="2:7" ht="16.5" customHeight="1">
      <c r="B2949"/>
      <c r="C2949"/>
      <c r="D2949"/>
      <c r="E2949"/>
      <c r="F2949" s="129"/>
      <c r="G2949"/>
    </row>
    <row r="2950" spans="2:7" ht="16.5" customHeight="1">
      <c r="B2950"/>
      <c r="C2950"/>
      <c r="D2950"/>
      <c r="E2950"/>
      <c r="F2950" s="129"/>
      <c r="G2950"/>
    </row>
    <row r="2951" spans="2:7" ht="16.5" customHeight="1">
      <c r="B2951"/>
      <c r="C2951"/>
      <c r="D2951"/>
      <c r="E2951"/>
      <c r="F2951" s="129"/>
      <c r="G2951"/>
    </row>
    <row r="2952" spans="2:7" ht="16.5" customHeight="1">
      <c r="B2952"/>
      <c r="C2952"/>
      <c r="D2952"/>
      <c r="E2952"/>
      <c r="F2952" s="129"/>
      <c r="G2952"/>
    </row>
    <row r="2953" spans="2:7" ht="16.5" customHeight="1">
      <c r="B2953"/>
      <c r="C2953"/>
      <c r="D2953"/>
      <c r="E2953"/>
      <c r="F2953" s="129"/>
      <c r="G2953"/>
    </row>
    <row r="2954" spans="2:7" ht="16.5" customHeight="1">
      <c r="B2954"/>
      <c r="C2954"/>
      <c r="D2954"/>
      <c r="E2954"/>
      <c r="F2954" s="129"/>
      <c r="G2954"/>
    </row>
    <row r="2955" spans="2:7" ht="16.5" customHeight="1">
      <c r="B2955"/>
      <c r="C2955"/>
      <c r="D2955"/>
      <c r="E2955"/>
      <c r="F2955" s="129"/>
      <c r="G2955"/>
    </row>
    <row r="2956" spans="2:7" ht="16.5" customHeight="1">
      <c r="B2956"/>
      <c r="C2956"/>
      <c r="D2956"/>
      <c r="E2956"/>
      <c r="F2956" s="129"/>
      <c r="G2956"/>
    </row>
    <row r="2957" spans="2:7" ht="16.5" customHeight="1">
      <c r="B2957"/>
      <c r="C2957"/>
      <c r="D2957"/>
      <c r="E2957"/>
      <c r="F2957" s="129"/>
      <c r="G2957"/>
    </row>
    <row r="2958" spans="2:7" ht="16.5" customHeight="1">
      <c r="B2958"/>
      <c r="C2958"/>
      <c r="D2958"/>
      <c r="E2958"/>
      <c r="F2958" s="129"/>
      <c r="G2958"/>
    </row>
    <row r="2959" spans="2:7" ht="16.5" customHeight="1">
      <c r="B2959"/>
      <c r="C2959"/>
      <c r="D2959"/>
      <c r="E2959"/>
      <c r="F2959" s="129"/>
      <c r="G2959"/>
    </row>
    <row r="2960" spans="2:7" ht="16.5" customHeight="1">
      <c r="B2960"/>
      <c r="C2960"/>
      <c r="D2960"/>
      <c r="E2960"/>
      <c r="F2960" s="129"/>
      <c r="G2960"/>
    </row>
    <row r="2961" spans="2:7" ht="16.5" customHeight="1">
      <c r="B2961"/>
      <c r="C2961"/>
      <c r="D2961"/>
      <c r="E2961"/>
      <c r="F2961" s="129"/>
      <c r="G2961"/>
    </row>
    <row r="2962" spans="2:7" ht="16.5" customHeight="1">
      <c r="B2962"/>
      <c r="C2962"/>
      <c r="D2962"/>
      <c r="E2962"/>
      <c r="F2962" s="129"/>
      <c r="G2962"/>
    </row>
    <row r="2963" spans="2:7" ht="16.5" customHeight="1">
      <c r="B2963"/>
      <c r="C2963"/>
      <c r="D2963"/>
      <c r="E2963"/>
      <c r="F2963" s="129"/>
      <c r="G2963"/>
    </row>
    <row r="2964" spans="2:7" ht="16.5" customHeight="1">
      <c r="B2964"/>
      <c r="C2964"/>
      <c r="D2964"/>
      <c r="E2964"/>
      <c r="F2964" s="129"/>
      <c r="G2964"/>
    </row>
    <row r="2965" spans="2:7" ht="16.5" customHeight="1">
      <c r="B2965"/>
      <c r="C2965"/>
      <c r="D2965"/>
      <c r="E2965"/>
      <c r="F2965" s="129"/>
      <c r="G2965"/>
    </row>
    <row r="2966" spans="2:7" ht="16.5" customHeight="1">
      <c r="B2966"/>
      <c r="C2966"/>
      <c r="D2966"/>
      <c r="E2966"/>
      <c r="F2966" s="129"/>
      <c r="G2966"/>
    </row>
    <row r="2967" spans="2:7" ht="16.5" customHeight="1">
      <c r="B2967"/>
      <c r="C2967"/>
      <c r="D2967"/>
      <c r="E2967"/>
      <c r="F2967" s="129"/>
      <c r="G2967"/>
    </row>
    <row r="2968" spans="2:7" ht="16.5" customHeight="1">
      <c r="B2968"/>
      <c r="C2968"/>
      <c r="D2968"/>
      <c r="E2968"/>
      <c r="F2968" s="129"/>
      <c r="G2968"/>
    </row>
    <row r="2969" spans="2:7" ht="16.5" customHeight="1">
      <c r="B2969"/>
      <c r="C2969"/>
      <c r="D2969"/>
      <c r="E2969"/>
      <c r="F2969" s="129"/>
      <c r="G2969"/>
    </row>
    <row r="2970" spans="2:7" ht="16.5" customHeight="1">
      <c r="B2970"/>
      <c r="C2970"/>
      <c r="D2970"/>
      <c r="E2970"/>
      <c r="F2970" s="129"/>
      <c r="G2970"/>
    </row>
    <row r="2971" spans="2:7" ht="16.5" customHeight="1">
      <c r="B2971"/>
      <c r="C2971"/>
      <c r="D2971"/>
      <c r="E2971"/>
      <c r="F2971" s="129"/>
      <c r="G2971"/>
    </row>
    <row r="2972" spans="2:7" ht="16.5" customHeight="1">
      <c r="B2972"/>
      <c r="C2972"/>
      <c r="D2972"/>
      <c r="E2972"/>
      <c r="F2972" s="129"/>
      <c r="G2972"/>
    </row>
    <row r="2973" spans="2:7" ht="16.5" customHeight="1">
      <c r="B2973"/>
      <c r="C2973"/>
      <c r="D2973"/>
      <c r="E2973"/>
      <c r="F2973" s="129"/>
      <c r="G2973"/>
    </row>
    <row r="2974" spans="2:7" ht="16.5" customHeight="1">
      <c r="B2974"/>
      <c r="C2974"/>
      <c r="D2974"/>
      <c r="E2974"/>
      <c r="F2974" s="129"/>
      <c r="G2974"/>
    </row>
    <row r="2975" spans="2:7" ht="16.5" customHeight="1">
      <c r="B2975"/>
      <c r="C2975"/>
      <c r="D2975"/>
      <c r="E2975"/>
      <c r="F2975" s="129"/>
      <c r="G2975"/>
    </row>
    <row r="2976" spans="2:7" ht="16.5" customHeight="1">
      <c r="B2976"/>
      <c r="C2976"/>
      <c r="D2976"/>
      <c r="E2976"/>
      <c r="F2976" s="129"/>
      <c r="G2976"/>
    </row>
    <row r="2977" spans="2:7" ht="16.5" customHeight="1">
      <c r="B2977"/>
      <c r="C2977"/>
      <c r="D2977"/>
      <c r="E2977"/>
      <c r="F2977" s="129"/>
      <c r="G2977"/>
    </row>
    <row r="2978" spans="2:7" ht="16.5" customHeight="1">
      <c r="B2978"/>
      <c r="C2978"/>
      <c r="D2978"/>
      <c r="E2978"/>
      <c r="F2978" s="129"/>
      <c r="G2978"/>
    </row>
    <row r="2979" spans="2:7" ht="16.5" customHeight="1">
      <c r="B2979"/>
      <c r="C2979"/>
      <c r="D2979"/>
      <c r="E2979"/>
      <c r="F2979" s="129"/>
      <c r="G2979"/>
    </row>
    <row r="2980" spans="2:7" ht="16.5" customHeight="1">
      <c r="B2980"/>
      <c r="C2980"/>
      <c r="D2980"/>
      <c r="E2980"/>
      <c r="F2980" s="129"/>
      <c r="G2980"/>
    </row>
    <row r="2981" spans="2:7" ht="16.5" customHeight="1">
      <c r="B2981"/>
      <c r="C2981"/>
      <c r="D2981"/>
      <c r="E2981"/>
      <c r="F2981" s="129"/>
      <c r="G2981"/>
    </row>
    <row r="2982" spans="2:7" ht="16.5" customHeight="1">
      <c r="B2982"/>
      <c r="C2982"/>
      <c r="D2982"/>
      <c r="E2982"/>
      <c r="F2982" s="129"/>
      <c r="G2982"/>
    </row>
    <row r="2983" spans="2:7" ht="16.5" customHeight="1">
      <c r="B2983"/>
      <c r="C2983"/>
      <c r="D2983"/>
      <c r="E2983"/>
      <c r="F2983" s="129"/>
      <c r="G2983"/>
    </row>
    <row r="2984" spans="2:7" ht="16.5" customHeight="1">
      <c r="B2984"/>
      <c r="C2984"/>
      <c r="D2984"/>
      <c r="E2984"/>
      <c r="F2984" s="129"/>
      <c r="G2984"/>
    </row>
    <row r="2985" spans="2:7" ht="16.5" customHeight="1">
      <c r="B2985"/>
      <c r="C2985"/>
      <c r="D2985"/>
      <c r="E2985"/>
      <c r="F2985" s="129"/>
      <c r="G2985"/>
    </row>
    <row r="2986" spans="2:7" ht="16.5" customHeight="1">
      <c r="B2986"/>
      <c r="C2986"/>
      <c r="D2986"/>
      <c r="E2986"/>
      <c r="F2986" s="129"/>
      <c r="G2986"/>
    </row>
    <row r="2987" spans="2:7" ht="16.5" customHeight="1">
      <c r="B2987"/>
      <c r="C2987"/>
      <c r="D2987"/>
      <c r="E2987"/>
      <c r="F2987" s="129"/>
      <c r="G2987"/>
    </row>
    <row r="2988" spans="2:7" ht="16.5" customHeight="1">
      <c r="B2988"/>
      <c r="C2988"/>
      <c r="D2988"/>
      <c r="E2988"/>
      <c r="F2988" s="129"/>
      <c r="G2988"/>
    </row>
    <row r="2989" spans="2:7" ht="16.5" customHeight="1">
      <c r="B2989"/>
      <c r="C2989"/>
      <c r="D2989"/>
      <c r="E2989"/>
      <c r="F2989" s="129"/>
      <c r="G2989"/>
    </row>
    <row r="2990" spans="2:7" ht="16.5" customHeight="1">
      <c r="B2990"/>
      <c r="C2990"/>
      <c r="D2990"/>
      <c r="E2990"/>
      <c r="F2990" s="129"/>
      <c r="G2990"/>
    </row>
    <row r="2991" spans="2:7" ht="16.5" customHeight="1">
      <c r="B2991"/>
      <c r="C2991"/>
      <c r="D2991"/>
      <c r="E2991"/>
      <c r="F2991" s="129"/>
      <c r="G2991"/>
    </row>
    <row r="2992" spans="2:7" ht="16.5" customHeight="1">
      <c r="B2992"/>
      <c r="C2992"/>
      <c r="D2992"/>
      <c r="E2992"/>
      <c r="F2992" s="129"/>
      <c r="G2992"/>
    </row>
    <row r="2993" spans="2:7" ht="16.5" customHeight="1">
      <c r="B2993"/>
      <c r="C2993"/>
      <c r="D2993"/>
      <c r="E2993"/>
      <c r="F2993" s="129"/>
      <c r="G2993"/>
    </row>
    <row r="2994" spans="2:7" ht="16.5" customHeight="1">
      <c r="B2994"/>
      <c r="C2994"/>
      <c r="D2994"/>
      <c r="E2994"/>
      <c r="F2994" s="129"/>
      <c r="G2994"/>
    </row>
    <row r="2995" spans="2:7" ht="16.5" customHeight="1">
      <c r="B2995"/>
      <c r="C2995"/>
      <c r="D2995"/>
      <c r="E2995"/>
      <c r="F2995" s="129"/>
      <c r="G2995"/>
    </row>
    <row r="2996" spans="2:7" ht="16.5" customHeight="1">
      <c r="B2996"/>
      <c r="C2996"/>
      <c r="D2996"/>
      <c r="E2996"/>
      <c r="F2996" s="129"/>
      <c r="G2996"/>
    </row>
    <row r="2997" spans="2:7" ht="16.5" customHeight="1">
      <c r="B2997"/>
      <c r="C2997"/>
      <c r="D2997"/>
      <c r="E2997"/>
      <c r="F2997" s="129"/>
      <c r="G2997"/>
    </row>
    <row r="2998" spans="2:7" ht="16.5" customHeight="1">
      <c r="B2998"/>
      <c r="C2998"/>
      <c r="D2998"/>
      <c r="E2998"/>
      <c r="F2998" s="129"/>
      <c r="G2998"/>
    </row>
    <row r="2999" spans="2:7" ht="16.5" customHeight="1">
      <c r="B2999"/>
      <c r="C2999"/>
      <c r="D2999"/>
      <c r="E2999"/>
      <c r="F2999" s="129"/>
      <c r="G2999"/>
    </row>
    <row r="3000" spans="2:7" ht="16.5" customHeight="1">
      <c r="B3000"/>
      <c r="C3000"/>
      <c r="D3000"/>
      <c r="E3000"/>
      <c r="F3000" s="129"/>
      <c r="G3000"/>
    </row>
    <row r="3001" spans="2:7" ht="16.5" customHeight="1">
      <c r="B3001"/>
      <c r="C3001"/>
      <c r="D3001"/>
      <c r="E3001"/>
      <c r="F3001" s="129"/>
      <c r="G3001"/>
    </row>
    <row r="3002" spans="2:7" ht="16.5" customHeight="1">
      <c r="B3002"/>
      <c r="C3002"/>
      <c r="D3002"/>
      <c r="E3002"/>
      <c r="F3002" s="129"/>
      <c r="G3002"/>
    </row>
    <row r="3003" spans="2:7" ht="16.5" customHeight="1">
      <c r="B3003"/>
      <c r="C3003"/>
      <c r="D3003"/>
      <c r="E3003"/>
      <c r="F3003" s="129"/>
      <c r="G3003"/>
    </row>
    <row r="3004" spans="2:7" ht="16.5" customHeight="1">
      <c r="B3004"/>
      <c r="C3004"/>
      <c r="D3004"/>
      <c r="E3004"/>
      <c r="F3004" s="129"/>
      <c r="G3004"/>
    </row>
    <row r="3005" spans="2:7" ht="16.5" customHeight="1">
      <c r="B3005"/>
      <c r="C3005"/>
      <c r="D3005"/>
      <c r="E3005"/>
      <c r="F3005" s="129"/>
      <c r="G3005"/>
    </row>
    <row r="3006" spans="2:7" ht="16.5" customHeight="1">
      <c r="B3006"/>
      <c r="C3006"/>
      <c r="D3006"/>
      <c r="E3006"/>
      <c r="F3006" s="129"/>
      <c r="G3006"/>
    </row>
    <row r="3007" spans="2:7" ht="16.5" customHeight="1">
      <c r="B3007"/>
      <c r="C3007"/>
      <c r="D3007"/>
      <c r="E3007"/>
      <c r="F3007" s="129"/>
      <c r="G3007"/>
    </row>
    <row r="3008" spans="2:7" ht="16.5" customHeight="1">
      <c r="B3008"/>
      <c r="C3008"/>
      <c r="D3008"/>
      <c r="E3008"/>
      <c r="F3008" s="129"/>
      <c r="G3008"/>
    </row>
    <row r="3009" spans="2:7" ht="16.5" customHeight="1">
      <c r="B3009"/>
      <c r="C3009"/>
      <c r="D3009"/>
      <c r="E3009"/>
      <c r="F3009" s="129"/>
      <c r="G3009"/>
    </row>
    <row r="3010" spans="2:7" ht="16.5" customHeight="1">
      <c r="B3010"/>
      <c r="C3010"/>
      <c r="D3010"/>
      <c r="E3010"/>
      <c r="F3010" s="129"/>
      <c r="G3010"/>
    </row>
    <row r="3011" spans="2:7" ht="16.5" customHeight="1">
      <c r="B3011"/>
      <c r="C3011"/>
      <c r="D3011"/>
      <c r="E3011"/>
      <c r="F3011" s="129"/>
      <c r="G3011"/>
    </row>
    <row r="3012" spans="2:7" ht="16.5" customHeight="1">
      <c r="B3012"/>
      <c r="C3012"/>
      <c r="D3012"/>
      <c r="E3012"/>
      <c r="F3012" s="129"/>
      <c r="G3012"/>
    </row>
    <row r="3013" spans="2:7" ht="16.5" customHeight="1">
      <c r="B3013"/>
      <c r="C3013"/>
      <c r="D3013"/>
      <c r="E3013"/>
      <c r="F3013" s="129"/>
      <c r="G3013"/>
    </row>
    <row r="3014" spans="2:7" ht="16.5" customHeight="1">
      <c r="B3014"/>
      <c r="C3014"/>
      <c r="D3014"/>
      <c r="E3014"/>
      <c r="F3014" s="129"/>
      <c r="G3014"/>
    </row>
    <row r="3015" spans="2:7" ht="16.5" customHeight="1">
      <c r="B3015"/>
      <c r="C3015"/>
      <c r="D3015"/>
      <c r="E3015"/>
      <c r="F3015" s="129"/>
      <c r="G3015"/>
    </row>
    <row r="3016" spans="2:7" ht="16.5" customHeight="1">
      <c r="B3016"/>
      <c r="C3016"/>
      <c r="D3016"/>
      <c r="E3016"/>
      <c r="F3016" s="129"/>
      <c r="G3016"/>
    </row>
    <row r="3017" spans="2:7" ht="16.5" customHeight="1">
      <c r="B3017"/>
      <c r="C3017"/>
      <c r="D3017"/>
      <c r="E3017"/>
      <c r="F3017" s="129"/>
      <c r="G3017"/>
    </row>
    <row r="3018" spans="2:7" ht="16.5" customHeight="1">
      <c r="B3018"/>
      <c r="C3018"/>
      <c r="D3018"/>
      <c r="E3018"/>
      <c r="F3018" s="129"/>
      <c r="G3018"/>
    </row>
    <row r="3019" spans="2:7" ht="16.5" customHeight="1">
      <c r="B3019"/>
      <c r="C3019"/>
      <c r="D3019"/>
      <c r="E3019"/>
      <c r="F3019" s="129"/>
      <c r="G3019"/>
    </row>
    <row r="3020" spans="2:7" ht="16.5" customHeight="1">
      <c r="B3020"/>
      <c r="C3020"/>
      <c r="D3020"/>
      <c r="E3020"/>
      <c r="F3020" s="129"/>
      <c r="G3020"/>
    </row>
    <row r="3021" spans="2:7" ht="16.5" customHeight="1">
      <c r="B3021"/>
      <c r="C3021"/>
      <c r="D3021"/>
      <c r="E3021"/>
      <c r="F3021" s="129"/>
      <c r="G3021"/>
    </row>
    <row r="3022" spans="2:7" ht="16.5" customHeight="1">
      <c r="B3022"/>
      <c r="C3022"/>
      <c r="D3022"/>
      <c r="E3022"/>
      <c r="F3022" s="129"/>
      <c r="G3022"/>
    </row>
    <row r="3023" spans="2:7" ht="16.5" customHeight="1">
      <c r="B3023"/>
      <c r="C3023"/>
      <c r="D3023"/>
      <c r="E3023"/>
      <c r="F3023" s="129"/>
      <c r="G3023"/>
    </row>
    <row r="3024" spans="2:7" ht="16.5" customHeight="1">
      <c r="B3024"/>
      <c r="C3024"/>
      <c r="D3024"/>
      <c r="E3024"/>
      <c r="F3024" s="129"/>
      <c r="G3024"/>
    </row>
    <row r="3025" spans="2:7" ht="16.5" customHeight="1">
      <c r="B3025"/>
      <c r="C3025"/>
      <c r="D3025"/>
      <c r="E3025"/>
      <c r="F3025" s="129"/>
      <c r="G3025"/>
    </row>
    <row r="3026" spans="2:7" ht="16.5" customHeight="1">
      <c r="B3026"/>
      <c r="C3026"/>
      <c r="D3026"/>
      <c r="E3026"/>
      <c r="F3026" s="129"/>
      <c r="G3026"/>
    </row>
    <row r="3027" spans="2:7" ht="16.5" customHeight="1">
      <c r="B3027"/>
      <c r="C3027"/>
      <c r="D3027"/>
      <c r="E3027"/>
      <c r="F3027" s="129"/>
      <c r="G3027"/>
    </row>
    <row r="3028" spans="2:7" ht="16.5" customHeight="1">
      <c r="B3028"/>
      <c r="C3028"/>
      <c r="D3028"/>
      <c r="E3028"/>
      <c r="F3028" s="129"/>
      <c r="G3028"/>
    </row>
    <row r="3029" spans="2:7" ht="16.5" customHeight="1">
      <c r="B3029"/>
      <c r="C3029"/>
      <c r="D3029"/>
      <c r="E3029"/>
      <c r="F3029" s="129"/>
      <c r="G3029"/>
    </row>
    <row r="3030" spans="2:7" ht="16.5" customHeight="1">
      <c r="B3030"/>
      <c r="C3030"/>
      <c r="D3030"/>
      <c r="E3030"/>
      <c r="F3030" s="129"/>
      <c r="G3030"/>
    </row>
    <row r="3031" spans="2:7" ht="16.5" customHeight="1">
      <c r="B3031"/>
      <c r="C3031"/>
      <c r="D3031"/>
      <c r="E3031"/>
      <c r="F3031" s="129"/>
      <c r="G3031"/>
    </row>
    <row r="3032" spans="2:7" ht="16.5" customHeight="1">
      <c r="B3032"/>
      <c r="C3032"/>
      <c r="D3032"/>
      <c r="E3032"/>
      <c r="F3032" s="129"/>
      <c r="G3032"/>
    </row>
    <row r="3033" spans="2:7" ht="16.5" customHeight="1">
      <c r="B3033"/>
      <c r="C3033"/>
      <c r="D3033"/>
      <c r="E3033"/>
      <c r="F3033" s="129"/>
      <c r="G3033"/>
    </row>
    <row r="3034" spans="2:7" ht="16.5" customHeight="1">
      <c r="B3034"/>
      <c r="C3034"/>
      <c r="D3034"/>
      <c r="E3034"/>
      <c r="F3034" s="129"/>
      <c r="G3034"/>
    </row>
    <row r="3035" spans="2:7" ht="16.5" customHeight="1">
      <c r="B3035"/>
      <c r="C3035"/>
      <c r="D3035"/>
      <c r="E3035"/>
      <c r="F3035" s="129"/>
      <c r="G3035"/>
    </row>
    <row r="3036" spans="2:7" ht="16.5" customHeight="1">
      <c r="B3036"/>
      <c r="C3036"/>
      <c r="D3036"/>
      <c r="E3036"/>
      <c r="F3036" s="129"/>
      <c r="G3036"/>
    </row>
    <row r="3037" spans="2:7" ht="16.5" customHeight="1">
      <c r="B3037"/>
      <c r="C3037"/>
      <c r="D3037"/>
      <c r="E3037"/>
      <c r="F3037" s="129"/>
      <c r="G3037"/>
    </row>
    <row r="3038" spans="2:7" ht="16.5" customHeight="1">
      <c r="B3038"/>
      <c r="C3038"/>
      <c r="D3038"/>
      <c r="E3038"/>
      <c r="F3038" s="129"/>
      <c r="G3038"/>
    </row>
    <row r="3039" spans="2:7" ht="16.5" customHeight="1">
      <c r="B3039"/>
      <c r="C3039"/>
      <c r="D3039"/>
      <c r="E3039"/>
      <c r="F3039" s="129"/>
      <c r="G3039"/>
    </row>
    <row r="3040" spans="2:7" ht="16.5" customHeight="1">
      <c r="B3040"/>
      <c r="C3040"/>
      <c r="D3040"/>
      <c r="E3040"/>
      <c r="F3040" s="129"/>
      <c r="G3040"/>
    </row>
    <row r="3041" spans="2:7" ht="16.5" customHeight="1">
      <c r="B3041"/>
      <c r="C3041"/>
      <c r="D3041"/>
      <c r="E3041"/>
      <c r="F3041" s="129"/>
      <c r="G3041"/>
    </row>
    <row r="3042" spans="2:7" ht="16.5" customHeight="1">
      <c r="B3042"/>
      <c r="C3042"/>
      <c r="D3042"/>
      <c r="E3042"/>
      <c r="F3042" s="129"/>
      <c r="G3042"/>
    </row>
    <row r="3043" spans="2:7" ht="16.5" customHeight="1">
      <c r="B3043"/>
      <c r="C3043"/>
      <c r="D3043"/>
      <c r="E3043"/>
      <c r="F3043" s="129"/>
      <c r="G3043"/>
    </row>
    <row r="3044" spans="2:7" ht="16.5" customHeight="1">
      <c r="B3044"/>
      <c r="C3044"/>
      <c r="D3044"/>
      <c r="E3044"/>
      <c r="F3044" s="129"/>
      <c r="G3044"/>
    </row>
    <row r="3045" spans="2:7" ht="16.5" customHeight="1">
      <c r="B3045"/>
      <c r="C3045"/>
      <c r="D3045"/>
      <c r="E3045"/>
      <c r="F3045" s="129"/>
      <c r="G3045"/>
    </row>
    <row r="3046" spans="2:7" ht="16.5" customHeight="1">
      <c r="B3046"/>
      <c r="C3046"/>
      <c r="D3046"/>
      <c r="E3046"/>
      <c r="F3046" s="129"/>
      <c r="G3046"/>
    </row>
    <row r="3047" spans="2:7" ht="16.5" customHeight="1">
      <c r="B3047"/>
      <c r="C3047"/>
      <c r="D3047"/>
      <c r="E3047"/>
      <c r="F3047" s="129"/>
      <c r="G3047"/>
    </row>
    <row r="3048" spans="2:7" ht="16.5" customHeight="1">
      <c r="B3048"/>
      <c r="C3048"/>
      <c r="D3048"/>
      <c r="E3048"/>
      <c r="F3048" s="129"/>
      <c r="G3048"/>
    </row>
    <row r="3049" spans="2:7" ht="16.5" customHeight="1">
      <c r="B3049"/>
      <c r="C3049"/>
      <c r="D3049"/>
      <c r="E3049"/>
      <c r="F3049" s="129"/>
      <c r="G3049"/>
    </row>
    <row r="3050" spans="2:7" ht="16.5" customHeight="1">
      <c r="B3050"/>
      <c r="C3050"/>
      <c r="D3050"/>
      <c r="E3050"/>
      <c r="F3050" s="129"/>
      <c r="G3050"/>
    </row>
    <row r="3051" spans="2:7" ht="16.5" customHeight="1">
      <c r="B3051"/>
      <c r="C3051"/>
      <c r="D3051"/>
      <c r="E3051"/>
      <c r="F3051" s="129"/>
      <c r="G3051"/>
    </row>
    <row r="3052" spans="2:7" ht="16.5" customHeight="1">
      <c r="B3052"/>
      <c r="C3052"/>
      <c r="D3052"/>
      <c r="E3052"/>
      <c r="F3052" s="129"/>
      <c r="G3052"/>
    </row>
    <row r="3053" spans="2:7" ht="16.5" customHeight="1">
      <c r="B3053"/>
      <c r="C3053"/>
      <c r="D3053"/>
      <c r="E3053"/>
      <c r="F3053" s="129"/>
      <c r="G3053"/>
    </row>
    <row r="3054" spans="2:7" ht="16.5" customHeight="1">
      <c r="B3054"/>
      <c r="C3054"/>
      <c r="D3054"/>
      <c r="E3054"/>
      <c r="F3054" s="129"/>
      <c r="G3054"/>
    </row>
    <row r="3055" spans="2:7" ht="16.5" customHeight="1">
      <c r="B3055"/>
      <c r="C3055"/>
      <c r="D3055"/>
      <c r="E3055"/>
      <c r="F3055" s="129"/>
      <c r="G3055"/>
    </row>
    <row r="3056" spans="2:7" ht="16.5" customHeight="1">
      <c r="B3056"/>
      <c r="C3056"/>
      <c r="D3056"/>
      <c r="E3056"/>
      <c r="F3056" s="129"/>
      <c r="G3056"/>
    </row>
    <row r="3057" spans="2:7" ht="16.5" customHeight="1">
      <c r="B3057"/>
      <c r="C3057"/>
      <c r="D3057"/>
      <c r="E3057"/>
      <c r="F3057" s="129"/>
      <c r="G3057"/>
    </row>
    <row r="3058" spans="2:7" ht="16.5" customHeight="1">
      <c r="B3058"/>
      <c r="C3058"/>
      <c r="D3058"/>
      <c r="E3058"/>
      <c r="F3058" s="129"/>
      <c r="G3058"/>
    </row>
    <row r="3059" spans="2:7" ht="16.5" customHeight="1">
      <c r="B3059"/>
      <c r="C3059"/>
      <c r="D3059"/>
      <c r="E3059"/>
      <c r="F3059" s="129"/>
      <c r="G3059"/>
    </row>
    <row r="3060" spans="2:7" ht="16.5" customHeight="1">
      <c r="B3060"/>
      <c r="C3060"/>
      <c r="D3060"/>
      <c r="E3060"/>
      <c r="F3060" s="129"/>
      <c r="G3060"/>
    </row>
    <row r="3061" spans="2:7" ht="16.5" customHeight="1">
      <c r="B3061"/>
      <c r="C3061"/>
      <c r="D3061"/>
      <c r="E3061"/>
      <c r="F3061" s="129"/>
      <c r="G3061"/>
    </row>
    <row r="3062" spans="2:7" ht="16.5" customHeight="1">
      <c r="B3062"/>
      <c r="C3062"/>
      <c r="D3062"/>
      <c r="E3062"/>
      <c r="F3062" s="129"/>
      <c r="G3062"/>
    </row>
    <row r="3063" spans="2:7" ht="16.5" customHeight="1">
      <c r="B3063"/>
      <c r="C3063"/>
      <c r="D3063"/>
      <c r="E3063"/>
      <c r="F3063" s="129"/>
      <c r="G3063"/>
    </row>
    <row r="3064" spans="2:7" ht="16.5" customHeight="1">
      <c r="B3064"/>
      <c r="C3064"/>
      <c r="D3064"/>
      <c r="E3064"/>
      <c r="F3064" s="129"/>
      <c r="G3064"/>
    </row>
    <row r="3065" spans="2:7" ht="16.5" customHeight="1">
      <c r="B3065"/>
      <c r="C3065"/>
      <c r="D3065"/>
      <c r="E3065"/>
      <c r="F3065" s="129"/>
      <c r="G3065"/>
    </row>
    <row r="3066" spans="2:7" ht="16.5" customHeight="1">
      <c r="B3066"/>
      <c r="C3066"/>
      <c r="D3066"/>
      <c r="E3066"/>
      <c r="F3066" s="129"/>
      <c r="G3066"/>
    </row>
    <row r="3067" spans="2:7" ht="16.5" customHeight="1">
      <c r="B3067"/>
      <c r="C3067"/>
      <c r="D3067"/>
      <c r="E3067"/>
      <c r="F3067" s="129"/>
      <c r="G3067"/>
    </row>
    <row r="3068" spans="2:7" ht="16.5" customHeight="1">
      <c r="B3068"/>
      <c r="C3068"/>
      <c r="D3068"/>
      <c r="E3068"/>
      <c r="F3068" s="129"/>
      <c r="G3068"/>
    </row>
    <row r="3069" spans="2:7" ht="16.5" customHeight="1">
      <c r="B3069"/>
      <c r="C3069"/>
      <c r="D3069"/>
      <c r="E3069"/>
      <c r="F3069" s="129"/>
      <c r="G3069"/>
    </row>
    <row r="3070" spans="2:7" ht="16.5" customHeight="1">
      <c r="B3070"/>
      <c r="C3070"/>
      <c r="D3070"/>
      <c r="E3070"/>
      <c r="F3070" s="129"/>
      <c r="G3070"/>
    </row>
    <row r="3071" spans="2:7" ht="16.5" customHeight="1">
      <c r="B3071"/>
      <c r="C3071"/>
      <c r="D3071"/>
      <c r="E3071"/>
      <c r="F3071" s="129"/>
      <c r="G3071"/>
    </row>
    <row r="3072" spans="2:7" ht="16.5" customHeight="1">
      <c r="B3072"/>
      <c r="C3072"/>
      <c r="D3072"/>
      <c r="E3072"/>
      <c r="F3072" s="129"/>
      <c r="G3072"/>
    </row>
    <row r="3073" spans="2:7" ht="16.5" customHeight="1">
      <c r="B3073"/>
      <c r="C3073"/>
      <c r="D3073"/>
      <c r="E3073"/>
      <c r="F3073" s="129"/>
      <c r="G3073"/>
    </row>
    <row r="3074" spans="2:7" ht="16.5" customHeight="1">
      <c r="B3074"/>
      <c r="C3074"/>
      <c r="D3074"/>
      <c r="E3074"/>
      <c r="F3074" s="129"/>
      <c r="G3074"/>
    </row>
    <row r="3075" spans="2:7" ht="16.5" customHeight="1">
      <c r="B3075"/>
      <c r="C3075"/>
      <c r="D3075"/>
      <c r="E3075"/>
      <c r="F3075" s="129"/>
      <c r="G3075"/>
    </row>
    <row r="3076" spans="2:7" ht="16.5" customHeight="1">
      <c r="B3076"/>
      <c r="C3076"/>
      <c r="D3076"/>
      <c r="E3076"/>
      <c r="F3076" s="129"/>
      <c r="G3076"/>
    </row>
    <row r="3077" spans="2:7" ht="16.5" customHeight="1">
      <c r="B3077"/>
      <c r="C3077"/>
      <c r="D3077"/>
      <c r="E3077"/>
      <c r="F3077" s="129"/>
      <c r="G3077"/>
    </row>
    <row r="3078" spans="2:7" ht="16.5" customHeight="1">
      <c r="B3078"/>
      <c r="C3078"/>
      <c r="D3078"/>
      <c r="E3078"/>
      <c r="F3078" s="129"/>
      <c r="G3078"/>
    </row>
    <row r="3079" spans="2:7" ht="16.5" customHeight="1">
      <c r="B3079"/>
      <c r="C3079"/>
      <c r="D3079"/>
      <c r="E3079"/>
      <c r="F3079" s="129"/>
      <c r="G3079"/>
    </row>
    <row r="3080" spans="2:7" ht="16.5" customHeight="1">
      <c r="B3080"/>
      <c r="C3080"/>
      <c r="D3080"/>
      <c r="E3080"/>
      <c r="F3080" s="129"/>
      <c r="G3080"/>
    </row>
    <row r="3081" spans="2:7" ht="16.5" customHeight="1">
      <c r="B3081"/>
      <c r="C3081"/>
      <c r="D3081"/>
      <c r="E3081"/>
      <c r="F3081" s="129"/>
      <c r="G3081"/>
    </row>
    <row r="3082" spans="2:7" ht="16.5" customHeight="1">
      <c r="B3082"/>
      <c r="C3082"/>
      <c r="D3082"/>
      <c r="E3082"/>
      <c r="F3082" s="129"/>
      <c r="G3082"/>
    </row>
    <row r="3083" spans="2:7" ht="16.5" customHeight="1">
      <c r="B3083"/>
      <c r="C3083"/>
      <c r="D3083"/>
      <c r="E3083"/>
      <c r="F3083" s="129"/>
      <c r="G3083"/>
    </row>
    <row r="3084" spans="2:7" ht="16.5" customHeight="1">
      <c r="B3084"/>
      <c r="C3084"/>
      <c r="D3084"/>
      <c r="E3084"/>
      <c r="F3084" s="129"/>
      <c r="G3084"/>
    </row>
    <row r="3085" spans="2:7" ht="16.5" customHeight="1">
      <c r="B3085"/>
      <c r="C3085"/>
      <c r="D3085"/>
      <c r="E3085"/>
      <c r="F3085" s="129"/>
      <c r="G3085"/>
    </row>
    <row r="3086" spans="2:7" ht="16.5" customHeight="1">
      <c r="B3086"/>
      <c r="C3086"/>
      <c r="D3086"/>
      <c r="E3086"/>
      <c r="F3086" s="129"/>
      <c r="G3086"/>
    </row>
    <row r="3087" spans="2:7" ht="16.5" customHeight="1">
      <c r="B3087"/>
      <c r="C3087"/>
      <c r="D3087"/>
      <c r="E3087"/>
      <c r="F3087" s="129"/>
      <c r="G3087"/>
    </row>
    <row r="3088" spans="2:7" ht="16.5" customHeight="1">
      <c r="B3088"/>
      <c r="C3088"/>
      <c r="D3088"/>
      <c r="E3088"/>
      <c r="F3088" s="129"/>
      <c r="G3088"/>
    </row>
    <row r="3089" spans="2:7" ht="16.5" customHeight="1">
      <c r="B3089"/>
      <c r="C3089"/>
      <c r="D3089"/>
      <c r="E3089"/>
      <c r="F3089" s="129"/>
      <c r="G3089"/>
    </row>
    <row r="3090" spans="2:7" ht="16.5" customHeight="1">
      <c r="B3090"/>
      <c r="C3090"/>
      <c r="D3090"/>
      <c r="E3090"/>
      <c r="F3090" s="129"/>
      <c r="G3090"/>
    </row>
    <row r="3091" spans="2:7" ht="16.5" customHeight="1">
      <c r="B3091"/>
      <c r="C3091"/>
      <c r="D3091"/>
      <c r="E3091"/>
      <c r="F3091" s="129"/>
      <c r="G3091"/>
    </row>
    <row r="3092" spans="2:7" ht="16.5" customHeight="1">
      <c r="B3092"/>
      <c r="C3092"/>
      <c r="D3092"/>
      <c r="E3092"/>
      <c r="F3092" s="129"/>
      <c r="G3092"/>
    </row>
    <row r="3093" spans="2:7" ht="16.5" customHeight="1">
      <c r="B3093"/>
      <c r="C3093"/>
      <c r="D3093"/>
      <c r="E3093"/>
      <c r="F3093" s="129"/>
      <c r="G3093"/>
    </row>
    <row r="3094" spans="2:7" ht="16.5" customHeight="1">
      <c r="B3094"/>
      <c r="C3094"/>
      <c r="D3094"/>
      <c r="E3094"/>
      <c r="F3094" s="129"/>
      <c r="G3094"/>
    </row>
    <row r="3095" spans="2:7" ht="16.5" customHeight="1">
      <c r="B3095"/>
      <c r="C3095"/>
      <c r="D3095"/>
      <c r="E3095"/>
      <c r="F3095" s="129"/>
      <c r="G3095"/>
    </row>
    <row r="3096" spans="2:7" ht="16.5" customHeight="1">
      <c r="B3096"/>
      <c r="C3096"/>
      <c r="D3096"/>
      <c r="E3096"/>
      <c r="F3096" s="129"/>
      <c r="G3096"/>
    </row>
    <row r="3097" spans="2:7" ht="16.5" customHeight="1">
      <c r="B3097"/>
      <c r="C3097"/>
      <c r="D3097"/>
      <c r="E3097"/>
      <c r="F3097" s="129"/>
      <c r="G3097"/>
    </row>
    <row r="3098" spans="2:7" ht="16.5" customHeight="1">
      <c r="B3098"/>
      <c r="C3098"/>
      <c r="D3098"/>
      <c r="E3098"/>
      <c r="F3098" s="129"/>
      <c r="G3098"/>
    </row>
    <row r="3099" spans="2:7" ht="16.5" customHeight="1">
      <c r="B3099"/>
      <c r="C3099"/>
      <c r="D3099"/>
      <c r="E3099"/>
      <c r="F3099" s="129"/>
      <c r="G3099"/>
    </row>
    <row r="3100" spans="2:7" ht="16.5" customHeight="1">
      <c r="B3100"/>
      <c r="C3100"/>
      <c r="D3100"/>
      <c r="E3100"/>
      <c r="F3100" s="129"/>
      <c r="G3100"/>
    </row>
    <row r="3101" spans="2:7" ht="16.5" customHeight="1">
      <c r="B3101"/>
      <c r="C3101"/>
      <c r="D3101"/>
      <c r="E3101"/>
      <c r="F3101" s="129"/>
      <c r="G3101"/>
    </row>
    <row r="3102" spans="2:7" ht="16.5" customHeight="1">
      <c r="B3102"/>
      <c r="C3102"/>
      <c r="D3102"/>
      <c r="E3102"/>
      <c r="F3102" s="129"/>
      <c r="G3102"/>
    </row>
    <row r="3103" spans="2:7" ht="16.5" customHeight="1">
      <c r="B3103"/>
      <c r="C3103"/>
      <c r="D3103"/>
      <c r="E3103"/>
      <c r="F3103" s="129"/>
      <c r="G3103"/>
    </row>
    <row r="3104" spans="2:7" ht="16.5" customHeight="1">
      <c r="B3104"/>
      <c r="C3104"/>
      <c r="D3104"/>
      <c r="E3104"/>
      <c r="F3104" s="129"/>
      <c r="G3104"/>
    </row>
    <row r="3105" spans="2:7" ht="16.5" customHeight="1">
      <c r="B3105"/>
      <c r="C3105"/>
      <c r="D3105"/>
      <c r="E3105"/>
      <c r="F3105" s="129"/>
      <c r="G3105"/>
    </row>
    <row r="3106" spans="2:7" ht="16.5" customHeight="1">
      <c r="B3106"/>
      <c r="C3106"/>
      <c r="D3106"/>
      <c r="E3106"/>
      <c r="F3106" s="129"/>
      <c r="G3106"/>
    </row>
    <row r="3107" spans="2:7" ht="16.5" customHeight="1">
      <c r="B3107"/>
      <c r="C3107"/>
      <c r="D3107"/>
      <c r="E3107"/>
      <c r="F3107" s="129"/>
      <c r="G3107"/>
    </row>
    <row r="3108" spans="2:7" ht="16.5" customHeight="1">
      <c r="B3108"/>
      <c r="C3108"/>
      <c r="D3108"/>
      <c r="E3108"/>
      <c r="F3108" s="129"/>
      <c r="G3108"/>
    </row>
    <row r="3109" spans="2:7" ht="16.5" customHeight="1">
      <c r="B3109"/>
      <c r="C3109"/>
      <c r="D3109"/>
      <c r="E3109"/>
      <c r="F3109" s="129"/>
      <c r="G3109"/>
    </row>
    <row r="3110" spans="2:7" ht="16.5" customHeight="1">
      <c r="B3110"/>
      <c r="C3110"/>
      <c r="D3110"/>
      <c r="E3110"/>
      <c r="F3110" s="129"/>
      <c r="G3110"/>
    </row>
    <row r="3111" spans="2:7" ht="16.5" customHeight="1">
      <c r="B3111"/>
      <c r="C3111"/>
      <c r="D3111"/>
      <c r="E3111"/>
      <c r="F3111" s="129"/>
      <c r="G3111"/>
    </row>
    <row r="3112" spans="2:7" ht="16.5" customHeight="1">
      <c r="B3112"/>
      <c r="C3112"/>
      <c r="D3112"/>
      <c r="E3112"/>
      <c r="F3112" s="129"/>
      <c r="G3112"/>
    </row>
    <row r="3113" spans="2:7" ht="16.5" customHeight="1">
      <c r="B3113"/>
      <c r="C3113"/>
      <c r="D3113"/>
      <c r="E3113"/>
      <c r="F3113" s="129"/>
      <c r="G3113"/>
    </row>
    <row r="3114" spans="2:7" ht="16.5" customHeight="1">
      <c r="B3114"/>
      <c r="C3114"/>
      <c r="D3114"/>
      <c r="E3114"/>
      <c r="F3114" s="129"/>
      <c r="G3114"/>
    </row>
    <row r="3115" spans="2:7" ht="16.5" customHeight="1">
      <c r="B3115"/>
      <c r="C3115"/>
      <c r="D3115"/>
      <c r="E3115"/>
      <c r="F3115" s="129"/>
      <c r="G3115"/>
    </row>
    <row r="3116" spans="2:7" ht="16.5" customHeight="1">
      <c r="B3116"/>
      <c r="C3116"/>
      <c r="D3116"/>
      <c r="E3116"/>
      <c r="F3116" s="129"/>
      <c r="G3116"/>
    </row>
    <row r="3117" spans="2:7" ht="16.5" customHeight="1">
      <c r="B3117"/>
      <c r="C3117"/>
      <c r="D3117"/>
      <c r="E3117"/>
      <c r="F3117" s="129"/>
      <c r="G3117"/>
    </row>
    <row r="3118" spans="2:7" ht="16.5" customHeight="1">
      <c r="B3118"/>
      <c r="C3118"/>
      <c r="D3118"/>
      <c r="E3118"/>
      <c r="F3118" s="129"/>
      <c r="G3118"/>
    </row>
    <row r="3119" spans="2:7" ht="16.5" customHeight="1">
      <c r="B3119"/>
      <c r="C3119"/>
      <c r="D3119"/>
      <c r="E3119"/>
      <c r="F3119" s="129"/>
      <c r="G3119"/>
    </row>
    <row r="3120" spans="2:7" ht="16.5" customHeight="1">
      <c r="B3120"/>
      <c r="C3120"/>
      <c r="D3120"/>
      <c r="E3120"/>
      <c r="F3120" s="129"/>
      <c r="G3120"/>
    </row>
    <row r="3121" spans="2:7" ht="16.5" customHeight="1">
      <c r="B3121"/>
      <c r="C3121"/>
      <c r="D3121"/>
      <c r="E3121"/>
      <c r="F3121" s="129"/>
      <c r="G3121"/>
    </row>
    <row r="3122" spans="2:7" ht="16.5" customHeight="1">
      <c r="B3122"/>
      <c r="C3122"/>
      <c r="D3122"/>
      <c r="E3122"/>
      <c r="F3122" s="129"/>
      <c r="G3122"/>
    </row>
    <row r="3123" spans="2:7" ht="16.5" customHeight="1">
      <c r="B3123"/>
      <c r="C3123"/>
      <c r="D3123"/>
      <c r="E3123"/>
      <c r="F3123" s="129"/>
      <c r="G3123"/>
    </row>
    <row r="3124" spans="2:7" ht="16.5" customHeight="1">
      <c r="B3124"/>
      <c r="C3124"/>
      <c r="D3124"/>
      <c r="E3124"/>
      <c r="F3124" s="129"/>
      <c r="G3124"/>
    </row>
    <row r="3125" spans="2:7" ht="16.5" customHeight="1">
      <c r="B3125"/>
      <c r="C3125"/>
      <c r="D3125"/>
      <c r="E3125"/>
      <c r="F3125" s="129"/>
      <c r="G3125"/>
    </row>
    <row r="3126" spans="2:7" ht="16.5" customHeight="1">
      <c r="B3126"/>
      <c r="C3126"/>
      <c r="D3126"/>
      <c r="E3126"/>
      <c r="F3126" s="129"/>
      <c r="G3126"/>
    </row>
    <row r="3127" spans="2:7" ht="16.5" customHeight="1">
      <c r="B3127"/>
      <c r="C3127"/>
      <c r="D3127"/>
      <c r="E3127"/>
      <c r="F3127" s="129"/>
      <c r="G3127"/>
    </row>
    <row r="3128" spans="2:7" ht="16.5" customHeight="1">
      <c r="B3128"/>
      <c r="C3128"/>
      <c r="D3128"/>
      <c r="E3128"/>
      <c r="F3128" s="129"/>
      <c r="G3128"/>
    </row>
    <row r="3129" spans="2:7" ht="16.5" customHeight="1">
      <c r="B3129"/>
      <c r="C3129"/>
      <c r="D3129"/>
      <c r="E3129"/>
      <c r="F3129" s="129"/>
      <c r="G3129"/>
    </row>
    <row r="3130" spans="2:7" ht="16.5" customHeight="1">
      <c r="B3130"/>
      <c r="C3130"/>
      <c r="D3130"/>
      <c r="E3130"/>
      <c r="F3130" s="129"/>
      <c r="G3130"/>
    </row>
    <row r="3131" spans="2:7" ht="16.5" customHeight="1">
      <c r="B3131"/>
      <c r="C3131"/>
      <c r="D3131"/>
      <c r="E3131"/>
      <c r="F3131" s="129"/>
      <c r="G3131"/>
    </row>
    <row r="3132" spans="2:7" ht="16.5" customHeight="1">
      <c r="B3132"/>
      <c r="C3132"/>
      <c r="D3132"/>
      <c r="E3132"/>
      <c r="F3132" s="129"/>
      <c r="G3132"/>
    </row>
    <row r="3133" spans="2:7" ht="16.5" customHeight="1">
      <c r="B3133"/>
      <c r="C3133"/>
      <c r="D3133"/>
      <c r="E3133"/>
      <c r="F3133" s="129"/>
      <c r="G3133"/>
    </row>
    <row r="3134" spans="2:7" ht="16.5" customHeight="1">
      <c r="B3134"/>
      <c r="C3134"/>
      <c r="D3134"/>
      <c r="E3134"/>
      <c r="F3134" s="129"/>
      <c r="G3134"/>
    </row>
    <row r="3135" spans="2:7" ht="16.5" customHeight="1">
      <c r="B3135"/>
      <c r="C3135"/>
      <c r="D3135"/>
      <c r="E3135"/>
      <c r="F3135" s="129"/>
      <c r="G3135"/>
    </row>
    <row r="3136" spans="2:7" ht="16.5" customHeight="1">
      <c r="B3136"/>
      <c r="C3136"/>
      <c r="D3136"/>
      <c r="E3136"/>
      <c r="F3136" s="129"/>
      <c r="G3136"/>
    </row>
    <row r="3137" spans="2:7" ht="16.5" customHeight="1">
      <c r="B3137"/>
      <c r="C3137"/>
      <c r="D3137"/>
      <c r="E3137"/>
      <c r="F3137" s="129"/>
      <c r="G3137"/>
    </row>
    <row r="3138" spans="2:7" ht="16.5" customHeight="1">
      <c r="B3138"/>
      <c r="C3138"/>
      <c r="D3138"/>
      <c r="E3138"/>
      <c r="F3138" s="129"/>
      <c r="G3138"/>
    </row>
    <row r="3139" spans="2:7" ht="16.5" customHeight="1">
      <c r="B3139"/>
      <c r="C3139"/>
      <c r="D3139"/>
      <c r="E3139"/>
      <c r="F3139" s="129"/>
      <c r="G3139"/>
    </row>
    <row r="3140" spans="2:7" ht="16.5" customHeight="1">
      <c r="B3140"/>
      <c r="C3140"/>
      <c r="D3140"/>
      <c r="E3140"/>
      <c r="F3140" s="129"/>
      <c r="G3140"/>
    </row>
    <row r="3141" spans="2:7" ht="16.5" customHeight="1">
      <c r="B3141"/>
      <c r="C3141"/>
      <c r="D3141"/>
      <c r="E3141"/>
      <c r="F3141" s="129"/>
      <c r="G3141"/>
    </row>
    <row r="3142" spans="2:7" ht="16.5" customHeight="1">
      <c r="B3142"/>
      <c r="C3142"/>
      <c r="D3142"/>
      <c r="E3142"/>
      <c r="F3142" s="129"/>
      <c r="G3142"/>
    </row>
    <row r="3143" spans="2:7" ht="16.5" customHeight="1">
      <c r="B3143"/>
      <c r="C3143"/>
      <c r="D3143"/>
      <c r="E3143"/>
      <c r="F3143" s="129"/>
      <c r="G3143"/>
    </row>
    <row r="3144" spans="2:7" ht="16.5" customHeight="1">
      <c r="B3144"/>
      <c r="C3144"/>
      <c r="D3144"/>
      <c r="E3144"/>
      <c r="F3144" s="129"/>
      <c r="G3144"/>
    </row>
    <row r="3145" spans="2:7" ht="16.5" customHeight="1">
      <c r="B3145"/>
      <c r="C3145"/>
      <c r="D3145"/>
      <c r="E3145"/>
      <c r="F3145" s="129"/>
      <c r="G3145"/>
    </row>
    <row r="3146" spans="2:7" ht="16.5" customHeight="1">
      <c r="B3146"/>
      <c r="C3146"/>
      <c r="D3146"/>
      <c r="E3146"/>
      <c r="F3146" s="129"/>
      <c r="G3146"/>
    </row>
    <row r="3147" spans="2:7" ht="16.5" customHeight="1">
      <c r="B3147"/>
      <c r="C3147"/>
      <c r="D3147"/>
      <c r="E3147"/>
      <c r="F3147" s="129"/>
      <c r="G3147"/>
    </row>
    <row r="3148" spans="2:7" ht="16.5" customHeight="1">
      <c r="B3148"/>
      <c r="C3148"/>
      <c r="D3148"/>
      <c r="E3148"/>
      <c r="F3148" s="129"/>
      <c r="G3148"/>
    </row>
    <row r="3149" spans="2:7" ht="16.5" customHeight="1">
      <c r="B3149"/>
      <c r="C3149"/>
      <c r="D3149"/>
      <c r="E3149"/>
      <c r="F3149" s="129"/>
      <c r="G3149"/>
    </row>
    <row r="3150" spans="2:7" ht="16.5" customHeight="1">
      <c r="B3150"/>
      <c r="C3150"/>
      <c r="D3150"/>
      <c r="E3150"/>
      <c r="F3150" s="129"/>
      <c r="G3150"/>
    </row>
    <row r="3151" spans="2:7" ht="16.5" customHeight="1">
      <c r="B3151"/>
      <c r="C3151"/>
      <c r="D3151"/>
      <c r="E3151"/>
      <c r="F3151" s="129"/>
      <c r="G3151"/>
    </row>
    <row r="3152" spans="2:7" ht="16.5" customHeight="1">
      <c r="B3152"/>
      <c r="C3152"/>
      <c r="D3152"/>
      <c r="E3152"/>
      <c r="F3152" s="129"/>
      <c r="G3152"/>
    </row>
    <row r="3153" spans="2:7" ht="16.5" customHeight="1">
      <c r="B3153"/>
      <c r="C3153"/>
      <c r="D3153"/>
      <c r="E3153"/>
      <c r="F3153" s="129"/>
      <c r="G3153"/>
    </row>
    <row r="3154" spans="2:7" ht="16.5" customHeight="1">
      <c r="B3154"/>
      <c r="C3154"/>
      <c r="D3154"/>
      <c r="E3154"/>
      <c r="F3154" s="129"/>
      <c r="G3154"/>
    </row>
    <row r="3155" spans="2:7" ht="16.5" customHeight="1">
      <c r="B3155"/>
      <c r="C3155"/>
      <c r="D3155"/>
      <c r="E3155"/>
      <c r="F3155" s="129"/>
      <c r="G3155"/>
    </row>
    <row r="3156" spans="2:7" ht="16.5" customHeight="1">
      <c r="B3156"/>
      <c r="C3156"/>
      <c r="D3156"/>
      <c r="E3156"/>
      <c r="F3156" s="129"/>
      <c r="G3156"/>
    </row>
    <row r="3157" spans="2:7" ht="16.5" customHeight="1">
      <c r="B3157"/>
      <c r="C3157"/>
      <c r="D3157"/>
      <c r="E3157"/>
      <c r="F3157" s="129"/>
      <c r="G3157"/>
    </row>
    <row r="3158" spans="2:7" ht="16.5" customHeight="1">
      <c r="B3158"/>
      <c r="C3158"/>
      <c r="D3158"/>
      <c r="E3158"/>
      <c r="F3158" s="129"/>
      <c r="G3158"/>
    </row>
    <row r="3159" spans="2:7" ht="16.5" customHeight="1">
      <c r="B3159"/>
      <c r="C3159"/>
      <c r="D3159"/>
      <c r="E3159"/>
      <c r="F3159" s="129"/>
      <c r="G3159"/>
    </row>
    <row r="3160" spans="2:7" ht="16.5" customHeight="1">
      <c r="B3160"/>
      <c r="C3160"/>
      <c r="D3160"/>
      <c r="E3160"/>
      <c r="F3160" s="129"/>
      <c r="G3160"/>
    </row>
    <row r="3161" spans="2:7" ht="16.5" customHeight="1">
      <c r="B3161"/>
      <c r="C3161"/>
      <c r="D3161"/>
      <c r="E3161"/>
      <c r="F3161" s="129"/>
      <c r="G3161"/>
    </row>
    <row r="3162" spans="2:7" ht="16.5" customHeight="1">
      <c r="B3162"/>
      <c r="C3162"/>
      <c r="D3162"/>
      <c r="E3162"/>
      <c r="F3162" s="129"/>
      <c r="G3162"/>
    </row>
    <row r="3163" spans="2:7" ht="16.5" customHeight="1">
      <c r="B3163"/>
      <c r="C3163"/>
      <c r="D3163"/>
      <c r="E3163"/>
      <c r="F3163" s="129"/>
      <c r="G3163"/>
    </row>
    <row r="3164" spans="2:7" ht="16.5" customHeight="1">
      <c r="B3164"/>
      <c r="C3164"/>
      <c r="D3164"/>
      <c r="E3164"/>
      <c r="F3164" s="129"/>
      <c r="G3164"/>
    </row>
    <row r="3165" spans="2:7" ht="16.5" customHeight="1">
      <c r="B3165"/>
      <c r="C3165"/>
      <c r="D3165"/>
      <c r="E3165"/>
      <c r="F3165" s="129"/>
      <c r="G3165"/>
    </row>
    <row r="3166" spans="2:7" ht="16.5" customHeight="1">
      <c r="B3166"/>
      <c r="C3166"/>
      <c r="D3166"/>
      <c r="E3166"/>
      <c r="F3166" s="129"/>
      <c r="G3166"/>
    </row>
    <row r="3167" spans="2:7" ht="16.5" customHeight="1">
      <c r="B3167"/>
      <c r="C3167"/>
      <c r="D3167"/>
      <c r="E3167"/>
      <c r="F3167" s="129"/>
      <c r="G3167"/>
    </row>
    <row r="3168" spans="2:7" ht="16.5" customHeight="1">
      <c r="B3168"/>
      <c r="C3168"/>
      <c r="D3168"/>
      <c r="E3168"/>
      <c r="F3168" s="129"/>
      <c r="G3168"/>
    </row>
    <row r="3169" spans="2:7" ht="16.5" customHeight="1">
      <c r="B3169"/>
      <c r="C3169"/>
      <c r="D3169"/>
      <c r="E3169"/>
      <c r="F3169" s="129"/>
      <c r="G3169"/>
    </row>
    <row r="3170" spans="2:7" ht="16.5" customHeight="1">
      <c r="B3170"/>
      <c r="C3170"/>
      <c r="D3170"/>
      <c r="E3170"/>
      <c r="F3170" s="129"/>
      <c r="G3170"/>
    </row>
    <row r="3171" spans="2:7" ht="16.5" customHeight="1">
      <c r="B3171"/>
      <c r="C3171"/>
      <c r="D3171"/>
      <c r="E3171"/>
      <c r="F3171" s="129"/>
      <c r="G3171"/>
    </row>
    <row r="3172" spans="2:7" ht="16.5" customHeight="1">
      <c r="B3172"/>
      <c r="C3172"/>
      <c r="D3172"/>
      <c r="E3172"/>
      <c r="F3172" s="129"/>
      <c r="G3172"/>
    </row>
    <row r="3173" spans="2:7" ht="16.5" customHeight="1">
      <c r="B3173"/>
      <c r="C3173"/>
      <c r="D3173"/>
      <c r="E3173"/>
      <c r="F3173" s="129"/>
      <c r="G3173"/>
    </row>
    <row r="3174" spans="2:7" ht="16.5" customHeight="1">
      <c r="B3174"/>
      <c r="C3174"/>
      <c r="D3174"/>
      <c r="E3174"/>
      <c r="F3174" s="129"/>
      <c r="G3174"/>
    </row>
    <row r="3175" spans="2:7" ht="16.5" customHeight="1">
      <c r="B3175"/>
      <c r="C3175"/>
      <c r="D3175"/>
      <c r="E3175"/>
      <c r="F3175" s="129"/>
      <c r="G3175"/>
    </row>
    <row r="3176" spans="2:7" ht="16.5" customHeight="1">
      <c r="B3176"/>
      <c r="C3176"/>
      <c r="D3176"/>
      <c r="E3176"/>
      <c r="F3176" s="129"/>
      <c r="G3176"/>
    </row>
    <row r="3177" spans="2:7" ht="16.5" customHeight="1">
      <c r="B3177"/>
      <c r="C3177"/>
      <c r="D3177"/>
      <c r="E3177"/>
      <c r="F3177" s="129"/>
      <c r="G3177"/>
    </row>
    <row r="3178" spans="2:7" ht="16.5" customHeight="1">
      <c r="B3178"/>
      <c r="C3178"/>
      <c r="D3178"/>
      <c r="E3178"/>
      <c r="F3178" s="129"/>
      <c r="G3178"/>
    </row>
    <row r="3179" spans="2:7" ht="16.5" customHeight="1">
      <c r="B3179"/>
      <c r="C3179"/>
      <c r="D3179"/>
      <c r="E3179"/>
      <c r="F3179" s="129"/>
      <c r="G3179"/>
    </row>
    <row r="3180" spans="2:7" ht="16.5" customHeight="1">
      <c r="B3180"/>
      <c r="C3180"/>
      <c r="D3180"/>
      <c r="E3180"/>
      <c r="F3180" s="129"/>
      <c r="G3180"/>
    </row>
    <row r="3181" spans="2:7" ht="16.5" customHeight="1">
      <c r="B3181"/>
      <c r="C3181"/>
      <c r="D3181"/>
      <c r="E3181"/>
      <c r="F3181" s="129"/>
      <c r="G3181"/>
    </row>
    <row r="3182" spans="2:7" ht="16.5" customHeight="1">
      <c r="B3182"/>
      <c r="C3182"/>
      <c r="D3182"/>
      <c r="E3182"/>
      <c r="F3182" s="129"/>
      <c r="G3182"/>
    </row>
    <row r="3183" spans="2:7" ht="16.5" customHeight="1">
      <c r="B3183"/>
      <c r="C3183"/>
      <c r="D3183"/>
      <c r="E3183"/>
      <c r="F3183" s="129"/>
      <c r="G3183"/>
    </row>
    <row r="3184" spans="2:7" ht="16.5" customHeight="1">
      <c r="B3184"/>
      <c r="C3184"/>
      <c r="D3184"/>
      <c r="E3184"/>
      <c r="F3184" s="129"/>
      <c r="G3184"/>
    </row>
    <row r="3185" spans="2:7" ht="16.5" customHeight="1">
      <c r="B3185"/>
      <c r="C3185"/>
      <c r="D3185"/>
      <c r="E3185"/>
      <c r="F3185" s="129"/>
      <c r="G3185"/>
    </row>
    <row r="3186" spans="2:7" ht="16.5" customHeight="1">
      <c r="B3186"/>
      <c r="C3186"/>
      <c r="D3186"/>
      <c r="E3186"/>
      <c r="F3186" s="129"/>
      <c r="G3186"/>
    </row>
    <row r="3187" spans="2:7" ht="16.5" customHeight="1">
      <c r="B3187"/>
      <c r="C3187"/>
      <c r="D3187"/>
      <c r="E3187"/>
      <c r="F3187" s="129"/>
      <c r="G3187"/>
    </row>
    <row r="3188" spans="2:7" ht="16.5" customHeight="1">
      <c r="B3188"/>
      <c r="C3188"/>
      <c r="D3188"/>
      <c r="E3188"/>
      <c r="F3188" s="129"/>
      <c r="G3188"/>
    </row>
    <row r="3189" spans="2:7" ht="16.5" customHeight="1">
      <c r="B3189"/>
      <c r="C3189"/>
      <c r="D3189"/>
      <c r="E3189"/>
      <c r="F3189" s="129"/>
      <c r="G3189"/>
    </row>
    <row r="3190" spans="2:7" ht="16.5" customHeight="1">
      <c r="B3190"/>
      <c r="C3190"/>
      <c r="D3190"/>
      <c r="E3190"/>
      <c r="F3190" s="129"/>
      <c r="G3190"/>
    </row>
    <row r="3191" spans="2:7" ht="16.5" customHeight="1">
      <c r="B3191"/>
      <c r="C3191"/>
      <c r="D3191"/>
      <c r="E3191"/>
      <c r="F3191" s="129"/>
      <c r="G3191"/>
    </row>
    <row r="3192" spans="2:7" ht="16.5" customHeight="1">
      <c r="B3192"/>
      <c r="C3192"/>
      <c r="D3192"/>
      <c r="E3192"/>
      <c r="F3192" s="129"/>
      <c r="G3192"/>
    </row>
    <row r="3193" spans="2:7" ht="16.5" customHeight="1">
      <c r="B3193"/>
      <c r="C3193"/>
      <c r="D3193"/>
      <c r="E3193"/>
      <c r="F3193" s="129"/>
      <c r="G3193"/>
    </row>
    <row r="3194" spans="2:7" ht="16.5" customHeight="1">
      <c r="B3194"/>
      <c r="C3194"/>
      <c r="D3194"/>
      <c r="E3194"/>
      <c r="F3194" s="129"/>
      <c r="G3194"/>
    </row>
    <row r="3195" spans="2:7" ht="16.5" customHeight="1">
      <c r="B3195"/>
      <c r="C3195"/>
      <c r="D3195"/>
      <c r="E3195"/>
      <c r="F3195" s="129"/>
      <c r="G3195"/>
    </row>
    <row r="3196" spans="2:7" ht="16.5" customHeight="1">
      <c r="B3196"/>
      <c r="C3196"/>
      <c r="D3196"/>
      <c r="E3196"/>
      <c r="F3196" s="129"/>
      <c r="G3196"/>
    </row>
    <row r="3197" spans="2:7" ht="16.5" customHeight="1">
      <c r="B3197"/>
      <c r="C3197"/>
      <c r="D3197"/>
      <c r="E3197"/>
      <c r="F3197" s="129"/>
      <c r="G3197"/>
    </row>
    <row r="3198" spans="2:7" ht="16.5" customHeight="1">
      <c r="B3198"/>
      <c r="C3198"/>
      <c r="D3198"/>
      <c r="E3198"/>
      <c r="F3198" s="129"/>
      <c r="G3198"/>
    </row>
    <row r="3199" spans="2:7" ht="16.5" customHeight="1">
      <c r="B3199"/>
      <c r="C3199"/>
      <c r="D3199"/>
      <c r="E3199"/>
      <c r="F3199" s="129"/>
      <c r="G3199"/>
    </row>
    <row r="3200" spans="2:7" ht="16.5" customHeight="1">
      <c r="B3200"/>
      <c r="C3200"/>
      <c r="D3200"/>
      <c r="E3200"/>
      <c r="F3200" s="129"/>
      <c r="G3200"/>
    </row>
    <row r="3201" spans="2:7" ht="16.5" customHeight="1">
      <c r="B3201"/>
      <c r="C3201"/>
      <c r="D3201"/>
      <c r="E3201"/>
      <c r="F3201" s="129"/>
      <c r="G3201"/>
    </row>
    <row r="3202" spans="2:7" ht="16.5" customHeight="1">
      <c r="B3202"/>
      <c r="C3202"/>
      <c r="D3202"/>
      <c r="E3202"/>
      <c r="F3202" s="129"/>
      <c r="G3202"/>
    </row>
    <row r="3203" spans="2:7" ht="16.5" customHeight="1">
      <c r="B3203"/>
      <c r="C3203"/>
      <c r="D3203"/>
      <c r="E3203"/>
      <c r="F3203" s="129"/>
      <c r="G3203"/>
    </row>
    <row r="3204" spans="2:7" ht="16.5" customHeight="1">
      <c r="B3204"/>
      <c r="C3204"/>
      <c r="D3204"/>
      <c r="E3204"/>
      <c r="F3204" s="129"/>
      <c r="G3204"/>
    </row>
    <row r="3205" spans="2:7" ht="16.5" customHeight="1">
      <c r="B3205"/>
      <c r="C3205"/>
      <c r="D3205"/>
      <c r="E3205"/>
      <c r="F3205" s="129"/>
      <c r="G3205"/>
    </row>
    <row r="3206" spans="2:7" ht="16.5" customHeight="1">
      <c r="B3206"/>
      <c r="C3206"/>
      <c r="D3206"/>
      <c r="E3206"/>
      <c r="F3206" s="129"/>
      <c r="G3206"/>
    </row>
    <row r="3207" spans="2:7" ht="16.5" customHeight="1">
      <c r="B3207"/>
      <c r="C3207"/>
      <c r="D3207"/>
      <c r="E3207"/>
      <c r="F3207" s="129"/>
      <c r="G3207"/>
    </row>
    <row r="3208" spans="2:7" ht="16.5" customHeight="1">
      <c r="B3208"/>
      <c r="C3208"/>
      <c r="D3208"/>
      <c r="E3208"/>
      <c r="F3208" s="129"/>
      <c r="G3208"/>
    </row>
    <row r="3209" spans="2:7" ht="16.5" customHeight="1">
      <c r="B3209"/>
      <c r="C3209"/>
      <c r="D3209"/>
      <c r="E3209"/>
      <c r="F3209" s="129"/>
      <c r="G3209"/>
    </row>
    <row r="3210" spans="2:7" ht="16.5" customHeight="1">
      <c r="B3210"/>
      <c r="C3210"/>
      <c r="D3210"/>
      <c r="E3210"/>
      <c r="F3210" s="129"/>
      <c r="G3210"/>
    </row>
    <row r="3211" spans="2:7" ht="16.5" customHeight="1">
      <c r="B3211"/>
      <c r="C3211"/>
      <c r="D3211"/>
      <c r="E3211"/>
      <c r="F3211" s="129"/>
      <c r="G3211"/>
    </row>
    <row r="3212" spans="2:7" ht="16.5" customHeight="1">
      <c r="B3212"/>
      <c r="C3212"/>
      <c r="D3212"/>
      <c r="E3212"/>
      <c r="F3212" s="129"/>
      <c r="G3212"/>
    </row>
    <row r="3213" spans="2:7" ht="16.5" customHeight="1">
      <c r="B3213"/>
      <c r="C3213"/>
      <c r="D3213"/>
      <c r="E3213"/>
      <c r="F3213" s="129"/>
      <c r="G3213"/>
    </row>
    <row r="3214" spans="2:7" ht="16.5" customHeight="1">
      <c r="B3214"/>
      <c r="C3214"/>
      <c r="D3214"/>
      <c r="E3214"/>
      <c r="F3214" s="129"/>
      <c r="G3214"/>
    </row>
    <row r="3215" spans="2:7" ht="16.5" customHeight="1">
      <c r="B3215"/>
      <c r="C3215"/>
      <c r="D3215"/>
      <c r="E3215"/>
      <c r="F3215" s="129"/>
      <c r="G3215"/>
    </row>
    <row r="3216" spans="2:7" ht="16.5" customHeight="1">
      <c r="B3216"/>
      <c r="C3216"/>
      <c r="D3216"/>
      <c r="E3216"/>
      <c r="F3216" s="129"/>
      <c r="G3216"/>
    </row>
    <row r="3217" spans="2:7" ht="16.5" customHeight="1">
      <c r="B3217"/>
      <c r="C3217"/>
      <c r="D3217"/>
      <c r="E3217"/>
      <c r="F3217" s="129"/>
      <c r="G3217"/>
    </row>
    <row r="3218" spans="2:7" ht="16.5" customHeight="1">
      <c r="B3218"/>
      <c r="C3218"/>
      <c r="D3218"/>
      <c r="E3218"/>
      <c r="F3218" s="129"/>
      <c r="G3218"/>
    </row>
    <row r="3219" spans="2:7" ht="16.5" customHeight="1">
      <c r="B3219"/>
      <c r="C3219"/>
      <c r="D3219"/>
      <c r="E3219"/>
      <c r="F3219" s="129"/>
      <c r="G3219"/>
    </row>
    <row r="3220" spans="2:7" ht="16.5" customHeight="1">
      <c r="B3220"/>
      <c r="C3220"/>
      <c r="D3220"/>
      <c r="E3220"/>
      <c r="F3220" s="129"/>
      <c r="G3220"/>
    </row>
    <row r="3221" spans="2:7" ht="16.5" customHeight="1">
      <c r="B3221"/>
      <c r="C3221"/>
      <c r="D3221"/>
      <c r="E3221"/>
      <c r="F3221" s="129"/>
      <c r="G3221"/>
    </row>
    <row r="3222" spans="2:7" ht="16.5" customHeight="1">
      <c r="B3222"/>
      <c r="C3222"/>
      <c r="D3222"/>
      <c r="E3222"/>
      <c r="F3222" s="129"/>
      <c r="G3222"/>
    </row>
    <row r="3223" spans="2:7" ht="16.5" customHeight="1">
      <c r="B3223"/>
      <c r="C3223"/>
      <c r="D3223"/>
      <c r="E3223"/>
      <c r="F3223" s="129"/>
      <c r="G3223"/>
    </row>
    <row r="3224" spans="2:7" ht="16.5" customHeight="1">
      <c r="B3224"/>
      <c r="C3224"/>
      <c r="D3224"/>
      <c r="E3224"/>
      <c r="F3224" s="129"/>
      <c r="G3224"/>
    </row>
    <row r="3225" spans="2:7" ht="16.5" customHeight="1">
      <c r="B3225"/>
      <c r="C3225"/>
      <c r="D3225"/>
      <c r="E3225"/>
      <c r="F3225" s="129"/>
      <c r="G3225"/>
    </row>
    <row r="3226" spans="2:7" ht="16.5" customHeight="1">
      <c r="B3226"/>
      <c r="C3226"/>
      <c r="D3226"/>
      <c r="E3226"/>
      <c r="F3226" s="129"/>
      <c r="G3226"/>
    </row>
    <row r="3227" spans="2:7" ht="16.5" customHeight="1">
      <c r="B3227"/>
      <c r="C3227"/>
      <c r="D3227"/>
      <c r="E3227"/>
      <c r="F3227" s="129"/>
      <c r="G3227"/>
    </row>
    <row r="3228" spans="2:7" ht="16.5" customHeight="1">
      <c r="B3228"/>
      <c r="C3228"/>
      <c r="D3228"/>
      <c r="E3228"/>
      <c r="F3228" s="129"/>
      <c r="G3228"/>
    </row>
    <row r="3229" spans="2:7" ht="16.5" customHeight="1">
      <c r="B3229"/>
      <c r="C3229"/>
      <c r="D3229"/>
      <c r="E3229"/>
      <c r="F3229" s="129"/>
      <c r="G3229"/>
    </row>
    <row r="3230" spans="2:7" ht="16.5" customHeight="1">
      <c r="B3230"/>
      <c r="C3230"/>
      <c r="D3230"/>
      <c r="E3230"/>
      <c r="F3230" s="129"/>
      <c r="G3230"/>
    </row>
    <row r="3231" spans="2:7" ht="16.5" customHeight="1">
      <c r="B3231"/>
      <c r="C3231"/>
      <c r="D3231"/>
      <c r="E3231"/>
      <c r="F3231" s="129"/>
      <c r="G3231"/>
    </row>
    <row r="3232" spans="2:7" ht="16.5" customHeight="1">
      <c r="B3232"/>
      <c r="C3232"/>
      <c r="D3232"/>
      <c r="E3232"/>
      <c r="F3232" s="129"/>
      <c r="G3232"/>
    </row>
    <row r="3233" spans="2:7" ht="16.5" customHeight="1">
      <c r="B3233"/>
      <c r="C3233"/>
      <c r="D3233"/>
      <c r="E3233"/>
      <c r="F3233" s="129"/>
      <c r="G3233"/>
    </row>
    <row r="3234" spans="2:7" ht="16.5" customHeight="1">
      <c r="B3234"/>
      <c r="C3234"/>
      <c r="D3234"/>
      <c r="E3234"/>
      <c r="F3234" s="129"/>
      <c r="G3234"/>
    </row>
    <row r="3235" spans="2:7" ht="16.5" customHeight="1">
      <c r="B3235"/>
      <c r="C3235"/>
      <c r="D3235"/>
      <c r="E3235"/>
      <c r="F3235" s="129"/>
      <c r="G3235"/>
    </row>
    <row r="3236" spans="2:7" ht="16.5" customHeight="1">
      <c r="B3236"/>
      <c r="C3236"/>
      <c r="D3236"/>
      <c r="E3236"/>
      <c r="F3236" s="129"/>
      <c r="G3236"/>
    </row>
    <row r="3237" spans="2:7" ht="16.5" customHeight="1">
      <c r="B3237"/>
      <c r="C3237"/>
      <c r="D3237"/>
      <c r="E3237"/>
      <c r="F3237" s="129"/>
      <c r="G3237"/>
    </row>
    <row r="3238" spans="2:7" ht="16.5" customHeight="1">
      <c r="B3238"/>
      <c r="C3238"/>
      <c r="D3238"/>
      <c r="E3238"/>
      <c r="F3238" s="129"/>
      <c r="G3238"/>
    </row>
    <row r="3239" spans="2:7" ht="16.5" customHeight="1">
      <c r="B3239"/>
      <c r="C3239"/>
      <c r="D3239"/>
      <c r="E3239"/>
      <c r="F3239" s="129"/>
      <c r="G3239"/>
    </row>
    <row r="3240" spans="2:7" ht="16.5" customHeight="1">
      <c r="B3240"/>
      <c r="C3240"/>
      <c r="D3240"/>
      <c r="E3240"/>
      <c r="F3240" s="129"/>
      <c r="G3240"/>
    </row>
    <row r="3241" spans="2:7" ht="16.5" customHeight="1">
      <c r="B3241"/>
      <c r="C3241"/>
      <c r="D3241"/>
      <c r="E3241"/>
      <c r="F3241" s="129"/>
      <c r="G3241"/>
    </row>
    <row r="3242" spans="2:7" ht="16.5" customHeight="1">
      <c r="B3242"/>
      <c r="C3242"/>
      <c r="D3242"/>
      <c r="E3242"/>
      <c r="F3242" s="129"/>
      <c r="G3242"/>
    </row>
    <row r="3243" spans="2:7" ht="16.5" customHeight="1">
      <c r="B3243"/>
      <c r="C3243"/>
      <c r="D3243"/>
      <c r="E3243"/>
      <c r="F3243" s="129"/>
      <c r="G3243"/>
    </row>
    <row r="3244" spans="2:7" ht="16.5" customHeight="1">
      <c r="B3244"/>
      <c r="C3244"/>
      <c r="D3244"/>
      <c r="E3244"/>
      <c r="F3244" s="129"/>
      <c r="G3244"/>
    </row>
    <row r="3245" spans="2:7" ht="16.5" customHeight="1">
      <c r="B3245"/>
      <c r="C3245"/>
      <c r="D3245"/>
      <c r="E3245"/>
      <c r="F3245" s="129"/>
      <c r="G3245"/>
    </row>
    <row r="3246" spans="2:7" ht="16.5" customHeight="1">
      <c r="B3246"/>
      <c r="C3246"/>
      <c r="D3246"/>
      <c r="E3246"/>
      <c r="F3246" s="129"/>
      <c r="G3246"/>
    </row>
    <row r="3247" spans="2:7" ht="16.5" customHeight="1">
      <c r="B3247"/>
      <c r="C3247"/>
      <c r="D3247"/>
      <c r="E3247"/>
      <c r="F3247" s="129"/>
      <c r="G3247"/>
    </row>
    <row r="3248" spans="2:7" ht="16.5" customHeight="1">
      <c r="B3248"/>
      <c r="C3248"/>
      <c r="D3248"/>
      <c r="E3248"/>
      <c r="F3248" s="129"/>
      <c r="G3248"/>
    </row>
    <row r="3249" spans="2:7" ht="16.5" customHeight="1">
      <c r="B3249"/>
      <c r="C3249"/>
      <c r="D3249"/>
      <c r="E3249"/>
      <c r="F3249" s="129"/>
      <c r="G3249"/>
    </row>
    <row r="3250" spans="2:7" ht="16.5" customHeight="1">
      <c r="B3250"/>
      <c r="C3250"/>
      <c r="D3250"/>
      <c r="E3250"/>
      <c r="F3250" s="129"/>
      <c r="G3250"/>
    </row>
    <row r="3251" spans="2:7" ht="16.5" customHeight="1">
      <c r="B3251"/>
      <c r="C3251"/>
      <c r="D3251"/>
      <c r="E3251"/>
      <c r="F3251" s="129"/>
      <c r="G3251"/>
    </row>
    <row r="3252" spans="2:7" ht="16.5" customHeight="1">
      <c r="B3252"/>
      <c r="C3252"/>
      <c r="D3252"/>
      <c r="E3252"/>
      <c r="F3252" s="129"/>
      <c r="G3252"/>
    </row>
    <row r="3253" spans="2:7" ht="16.5" customHeight="1">
      <c r="B3253"/>
      <c r="C3253"/>
      <c r="D3253"/>
      <c r="E3253"/>
      <c r="F3253" s="129"/>
      <c r="G3253"/>
    </row>
    <row r="3254" spans="2:7" ht="16.5" customHeight="1">
      <c r="B3254"/>
      <c r="C3254"/>
      <c r="D3254"/>
      <c r="E3254"/>
      <c r="F3254" s="129"/>
      <c r="G3254"/>
    </row>
    <row r="3255" spans="2:7" ht="16.5" customHeight="1">
      <c r="B3255"/>
      <c r="C3255"/>
      <c r="D3255"/>
      <c r="E3255"/>
      <c r="F3255" s="129"/>
      <c r="G3255"/>
    </row>
    <row r="3256" spans="2:7" ht="16.5" customHeight="1">
      <c r="B3256"/>
      <c r="C3256"/>
      <c r="D3256"/>
      <c r="E3256"/>
      <c r="F3256" s="129"/>
      <c r="G3256"/>
    </row>
    <row r="3257" spans="2:7" ht="16.5" customHeight="1">
      <c r="B3257"/>
      <c r="C3257"/>
      <c r="D3257"/>
      <c r="E3257"/>
      <c r="F3257" s="129"/>
      <c r="G3257"/>
    </row>
    <row r="3258" spans="2:7" ht="16.5" customHeight="1">
      <c r="B3258"/>
      <c r="C3258"/>
      <c r="D3258"/>
      <c r="E3258"/>
      <c r="F3258" s="129"/>
      <c r="G3258"/>
    </row>
    <row r="3259" spans="2:7" ht="16.5" customHeight="1">
      <c r="B3259"/>
      <c r="C3259"/>
      <c r="D3259"/>
      <c r="E3259"/>
      <c r="F3259" s="129"/>
      <c r="G3259"/>
    </row>
    <row r="3260" spans="2:7" ht="16.5" customHeight="1"/>
    <row r="3261" spans="2:7"/>
    <row r="3262" spans="2:7"/>
    <row r="3263" spans="2:7"/>
    <row r="3264" spans="2:7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 spans="11:11"/>
    <row r="3426" spans="11:11"/>
    <row r="3427" spans="11:11"/>
    <row r="3428" spans="11:11"/>
    <row r="3429" spans="11:11"/>
    <row r="3430" spans="11:11"/>
    <row r="3431" spans="11:11"/>
    <row r="3432" spans="11:11"/>
    <row r="3433" spans="11:11"/>
    <row r="3434" spans="11:11">
      <c r="K3434" s="130"/>
    </row>
    <row r="3435" spans="11:11"/>
    <row r="3436" spans="11:11"/>
    <row r="3437" spans="11:11"/>
    <row r="3438" spans="11:11"/>
    <row r="3439" spans="11:11"/>
    <row r="3440" spans="11:11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</sheetData>
  <sheetProtection selectLockedCells="1"/>
  <autoFilter ref="A6:G2356" xr:uid="{F1C17F61-B3EF-4668-A871-86837FBDD80B}"/>
  <mergeCells count="2">
    <mergeCell ref="A2361:C2361"/>
    <mergeCell ref="A2359:C2359"/>
  </mergeCells>
  <phoneticPr fontId="10" type="noConversion"/>
  <conditionalFormatting sqref="A103:A104 A229 A258 A307 A390 A394 A520 A626 A727 A745 A752 A773 A781 A798 A805 A934 A955 A1022 A1061 A1086 A1125 A1318 A1400 A1444 A1470 A1478 A1485:A1486 A1500 A1551 A1579 A1605 A1729 A1814 A1885 A1897:A1898 A1904:A1905 A1916 A1939 A1951 A1955 A1992 A2031 A2086 A2139:A2140 A2252">
    <cfRule type="expression" dxfId="7" priority="7">
      <formula>+$G103="Adresse inconnue"</formula>
    </cfRule>
    <cfRule type="expression" dxfId="6" priority="8">
      <formula>+$G103="Succession inconnue"</formula>
    </cfRule>
  </conditionalFormatting>
  <conditionalFormatting sqref="A240:A242">
    <cfRule type="expression" dxfId="5" priority="1">
      <formula>+$G240="Adresse inconnue"</formula>
    </cfRule>
    <cfRule type="expression" dxfId="4" priority="2">
      <formula>+$G240="Succession inconnue"</formula>
    </cfRule>
  </conditionalFormatting>
  <printOptions horizontalCentered="1"/>
  <pageMargins left="0.19685039370078741" right="0.19685039370078741" top="0.59055118110236227" bottom="0.78740157480314965" header="0.31496062992125984" footer="0.51181102362204722"/>
  <pageSetup paperSize="9" scale="85" orientation="portrait" blackAndWhite="1" horizontalDpi="300" verticalDpi="300" r:id="rId1"/>
  <headerFooter alignWithMargins="0">
    <oddHeader>&amp;RPage &amp;P</oddHeader>
    <oddFooter>&amp;L&amp;D&amp;RAFP MONTFORT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6"/>
  <sheetViews>
    <sheetView showZeros="0" zoomScaleNormal="100" workbookViewId="0">
      <pane ySplit="5" topLeftCell="A98" activePane="bottomLeft" state="frozen"/>
      <selection activeCell="E1963" activeCellId="3" sqref="E384 E384:E1702 E1703:E1962 E1963:E2001"/>
      <selection pane="bottomLeft" activeCell="I103" sqref="I103"/>
    </sheetView>
  </sheetViews>
  <sheetFormatPr baseColWidth="10" defaultColWidth="0" defaultRowHeight="12.75" zeroHeight="1"/>
  <cols>
    <col min="1" max="1" width="12.28515625" customWidth="1"/>
    <col min="2" max="2" width="31.140625" style="1" customWidth="1"/>
    <col min="3" max="3" width="29.28515625" style="1" customWidth="1"/>
    <col min="4" max="4" width="10.7109375" style="32" customWidth="1"/>
    <col min="5" max="6" width="9.28515625" style="42" customWidth="1"/>
    <col min="7" max="7" width="15.7109375" style="32" customWidth="1"/>
    <col min="8" max="8" width="11.42578125" customWidth="1"/>
    <col min="9" max="9" width="26.28515625" customWidth="1"/>
    <col min="10" max="16379" width="11.42578125" customWidth="1"/>
    <col min="16380" max="16380" width="10" customWidth="1"/>
    <col min="16381" max="16381" width="6" customWidth="1"/>
    <col min="16382" max="16382" width="8" customWidth="1"/>
    <col min="16383" max="16383" width="3.7109375" customWidth="1"/>
    <col min="16384" max="16384" width="11.5703125" customWidth="1"/>
  </cols>
  <sheetData>
    <row r="1" spans="1:9" ht="6" customHeight="1" thickBot="1">
      <c r="B1"/>
      <c r="C1"/>
      <c r="D1"/>
      <c r="E1" s="41"/>
      <c r="G1"/>
    </row>
    <row r="2" spans="1:9" ht="25.5" customHeight="1" thickTop="1">
      <c r="A2" s="227" t="s">
        <v>533</v>
      </c>
      <c r="B2" s="228"/>
      <c r="C2" s="228"/>
      <c r="D2" s="228"/>
      <c r="E2" s="228"/>
      <c r="F2" s="228"/>
      <c r="G2" s="229"/>
    </row>
    <row r="3" spans="1:9" ht="18.75" thickBot="1">
      <c r="A3" s="230" t="s">
        <v>484</v>
      </c>
      <c r="B3" s="231"/>
      <c r="C3" s="231"/>
      <c r="D3" s="231"/>
      <c r="E3" s="231"/>
      <c r="F3" s="231"/>
      <c r="G3" s="232"/>
    </row>
    <row r="4" spans="1:9" ht="6.75" customHeight="1" thickTop="1" thickBot="1">
      <c r="B4"/>
      <c r="C4"/>
      <c r="D4"/>
      <c r="E4" s="41"/>
      <c r="G4"/>
    </row>
    <row r="5" spans="1:9" ht="28.9" customHeight="1" thickTop="1" thickBot="1">
      <c r="A5" s="117" t="s">
        <v>531</v>
      </c>
      <c r="B5" s="104" t="s">
        <v>486</v>
      </c>
      <c r="C5" s="86" t="s">
        <v>485</v>
      </c>
      <c r="D5" s="87" t="s">
        <v>527</v>
      </c>
      <c r="E5" s="88" t="s">
        <v>445</v>
      </c>
      <c r="F5" s="89" t="s">
        <v>481</v>
      </c>
      <c r="G5" s="90" t="s">
        <v>4</v>
      </c>
    </row>
    <row r="6" spans="1:9">
      <c r="A6" s="118">
        <f t="shared" ref="A6:A37" ca="1" si="0">+E6</f>
        <v>11826</v>
      </c>
      <c r="B6" s="105" t="s">
        <v>411</v>
      </c>
      <c r="C6" s="43"/>
      <c r="D6" s="38">
        <f t="shared" ref="D6:D37" ca="1" si="1">+IF($G6&lt;&gt;"","",IF($E6&lt;1500,1,IF(AND($E6&gt;=1500,$E6&lt;20000),2,IF($E6&gt;=20000,3,""))))</f>
        <v>2</v>
      </c>
      <c r="E6" s="177">
        <f ca="1">SUMIF('Fichier général'!$A$7:$A$2355,B6,Surfaces)</f>
        <v>11826</v>
      </c>
      <c r="F6" s="84">
        <f>COUNTIF('Fichier général'!$A$7:$A$2356,B6)</f>
        <v>27</v>
      </c>
      <c r="G6" s="85"/>
      <c r="I6" s="295"/>
    </row>
    <row r="7" spans="1:9">
      <c r="A7" s="119">
        <f t="shared" ca="1" si="0"/>
        <v>988</v>
      </c>
      <c r="B7" s="106" t="s">
        <v>429</v>
      </c>
      <c r="C7" s="78"/>
      <c r="D7" s="79" t="str">
        <f t="shared" si="1"/>
        <v/>
      </c>
      <c r="E7" s="178">
        <f ca="1">SUMIF('Fichier général'!$A$7:$A$2355,B7,Surfaces)</f>
        <v>988</v>
      </c>
      <c r="F7" s="84">
        <f>COUNTIF('Fichier général'!$A$7:$A$2356,B7)</f>
        <v>2</v>
      </c>
      <c r="G7" s="67" t="s">
        <v>437</v>
      </c>
      <c r="I7" s="295"/>
    </row>
    <row r="8" spans="1:9">
      <c r="A8" s="119">
        <f t="shared" ca="1" si="0"/>
        <v>4004</v>
      </c>
      <c r="B8" s="107" t="s">
        <v>418</v>
      </c>
      <c r="C8" s="80"/>
      <c r="D8" s="77">
        <f t="shared" ca="1" si="1"/>
        <v>2</v>
      </c>
      <c r="E8" s="178">
        <f ca="1">SUMIF('Fichier général'!$A$7:$A$2355,B8,Surfaces)</f>
        <v>4004</v>
      </c>
      <c r="F8" s="84">
        <f>COUNTIF('Fichier général'!$A$7:$A$2356,B8)</f>
        <v>6</v>
      </c>
      <c r="G8" s="68"/>
      <c r="I8" s="295"/>
    </row>
    <row r="9" spans="1:9">
      <c r="A9" s="119">
        <f t="shared" ca="1" si="0"/>
        <v>1772</v>
      </c>
      <c r="B9" s="107" t="s">
        <v>425</v>
      </c>
      <c r="C9" s="80"/>
      <c r="D9" s="77">
        <f t="shared" ca="1" si="1"/>
        <v>2</v>
      </c>
      <c r="E9" s="178">
        <f ca="1">SUMIF('Fichier général'!$A$7:$A$2355,B9,Surfaces)</f>
        <v>1772</v>
      </c>
      <c r="F9" s="84">
        <f>COUNTIF('Fichier général'!$A$7:$A$2356,B9)</f>
        <v>2</v>
      </c>
      <c r="G9" s="68"/>
      <c r="I9" s="295"/>
    </row>
    <row r="10" spans="1:9">
      <c r="A10" s="119">
        <f t="shared" ca="1" si="0"/>
        <v>6557</v>
      </c>
      <c r="B10" s="108" t="s">
        <v>134</v>
      </c>
      <c r="C10" s="80"/>
      <c r="D10" s="77">
        <f t="shared" ca="1" si="1"/>
        <v>2</v>
      </c>
      <c r="E10" s="178">
        <f ca="1">SUMIF('Fichier général'!$A$7:$A$2355,B10,Surfaces)</f>
        <v>6557</v>
      </c>
      <c r="F10" s="84">
        <f>COUNTIF('Fichier général'!$A$7:$A$2356,B10)</f>
        <v>8</v>
      </c>
      <c r="G10" s="68"/>
      <c r="I10" s="295"/>
    </row>
    <row r="11" spans="1:9">
      <c r="A11" s="119">
        <f t="shared" ca="1" si="0"/>
        <v>3845</v>
      </c>
      <c r="B11" s="109" t="s">
        <v>419</v>
      </c>
      <c r="C11" s="76"/>
      <c r="D11" s="77">
        <f t="shared" ca="1" si="1"/>
        <v>2</v>
      </c>
      <c r="E11" s="178">
        <f ca="1">SUMIF('Fichier général'!$A$7:$A$2355,B11,Surfaces)</f>
        <v>3845</v>
      </c>
      <c r="F11" s="84">
        <f>COUNTIF('Fichier général'!$A$7:$A$2356,B11)</f>
        <v>5</v>
      </c>
      <c r="G11" s="68"/>
      <c r="I11" s="295"/>
    </row>
    <row r="12" spans="1:9">
      <c r="A12" s="119">
        <f t="shared" ca="1" si="0"/>
        <v>2806</v>
      </c>
      <c r="B12" s="110" t="s">
        <v>412</v>
      </c>
      <c r="C12" s="80"/>
      <c r="D12" s="77">
        <f t="shared" ca="1" si="1"/>
        <v>2</v>
      </c>
      <c r="E12" s="178">
        <f ca="1">SUMIF('Fichier général'!$A$7:$A$2355,B12,Surfaces)</f>
        <v>2806</v>
      </c>
      <c r="F12" s="84">
        <f>COUNTIF('Fichier général'!$A$7:$A$2356,B12)</f>
        <v>6</v>
      </c>
      <c r="G12" s="68"/>
      <c r="I12" s="295"/>
    </row>
    <row r="13" spans="1:9">
      <c r="A13" s="119">
        <f t="shared" ca="1" si="0"/>
        <v>6239</v>
      </c>
      <c r="B13" s="111" t="str">
        <f>INDEX(Liste_Proprios,7,1)</f>
        <v>Charvoset Jean Balthazar</v>
      </c>
      <c r="C13" s="64"/>
      <c r="D13" s="79" t="str">
        <f t="shared" si="1"/>
        <v/>
      </c>
      <c r="E13" s="178">
        <f ca="1">SUMIF('Fichier général'!$A$7:$A$2355,B13,Surfaces)</f>
        <v>6239</v>
      </c>
      <c r="F13" s="84">
        <f>COUNTIF('Fichier général'!$A$7:$A$2356,B13)</f>
        <v>16</v>
      </c>
      <c r="G13" s="67" t="s">
        <v>437</v>
      </c>
      <c r="I13" s="295"/>
    </row>
    <row r="14" spans="1:9">
      <c r="A14" s="119">
        <f t="shared" ca="1" si="0"/>
        <v>2209</v>
      </c>
      <c r="B14" s="106" t="str">
        <f>INDEX(Liste_Proprios,8,1)</f>
        <v>Charvoset Joséphine Théodorine</v>
      </c>
      <c r="C14" s="78"/>
      <c r="D14" s="79" t="str">
        <f t="shared" si="1"/>
        <v/>
      </c>
      <c r="E14" s="178">
        <f ca="1">SUMIF('Fichier général'!$A$7:$A$2355,B14,Surfaces)</f>
        <v>2209</v>
      </c>
      <c r="F14" s="84">
        <f>COUNTIF('Fichier général'!$A$7:$A$2356,B14)</f>
        <v>6</v>
      </c>
      <c r="G14" s="67" t="s">
        <v>437</v>
      </c>
      <c r="I14" s="295"/>
    </row>
    <row r="15" spans="1:9">
      <c r="A15" s="119">
        <f t="shared" ca="1" si="0"/>
        <v>1893</v>
      </c>
      <c r="B15" s="106" t="str">
        <f>INDEX(Liste_Proprios,9,1)</f>
        <v>Charvoset Marie Joséphine</v>
      </c>
      <c r="C15" s="78"/>
      <c r="D15" s="79" t="str">
        <f t="shared" si="1"/>
        <v/>
      </c>
      <c r="E15" s="178">
        <f ca="1">SUMIF('Fichier général'!$A$7:$A$2355,B15,Surfaces)</f>
        <v>1893</v>
      </c>
      <c r="F15" s="84">
        <f>COUNTIF('Fichier général'!$A$7:$A$2356,B15)</f>
        <v>6</v>
      </c>
      <c r="G15" s="67" t="s">
        <v>437</v>
      </c>
      <c r="I15" s="295"/>
    </row>
    <row r="16" spans="1:9">
      <c r="A16" s="119">
        <f t="shared" ca="1" si="0"/>
        <v>1544125</v>
      </c>
      <c r="B16" s="109" t="s">
        <v>41</v>
      </c>
      <c r="C16" s="76" t="s">
        <v>504</v>
      </c>
      <c r="D16" s="77">
        <f t="shared" ca="1" si="1"/>
        <v>3</v>
      </c>
      <c r="E16" s="178">
        <f ca="1">SUMIF('Fichier général'!$A$7:$A$2355,B16,Surfaces)</f>
        <v>1544125</v>
      </c>
      <c r="F16" s="84">
        <f>COUNTIF('Fichier général'!$A$7:$A$2356,B16)</f>
        <v>309</v>
      </c>
      <c r="G16" s="68"/>
      <c r="I16" s="295"/>
    </row>
    <row r="17" spans="1:9">
      <c r="A17" s="119">
        <f t="shared" ca="1" si="0"/>
        <v>2349</v>
      </c>
      <c r="B17" s="106" t="s">
        <v>413</v>
      </c>
      <c r="C17" s="78"/>
      <c r="D17" s="79" t="str">
        <f t="shared" si="1"/>
        <v/>
      </c>
      <c r="E17" s="178">
        <f ca="1">SUMIF('Fichier général'!$A$7:$A$2355,B17,Surfaces)</f>
        <v>2349</v>
      </c>
      <c r="F17" s="84">
        <f>COUNTIF('Fichier général'!$A$7:$A$2356,B17)</f>
        <v>6</v>
      </c>
      <c r="G17" s="69" t="s">
        <v>437</v>
      </c>
      <c r="I17" s="295"/>
    </row>
    <row r="18" spans="1:9">
      <c r="A18" s="119">
        <f t="shared" ca="1" si="0"/>
        <v>738</v>
      </c>
      <c r="B18" s="292" t="s">
        <v>577</v>
      </c>
      <c r="C18" s="293"/>
      <c r="D18" s="77">
        <f t="shared" ca="1" si="1"/>
        <v>1</v>
      </c>
      <c r="E18" s="178">
        <f ca="1">SUMIF('Fichier général'!$A$7:$A$2355,B18,Surfaces)</f>
        <v>738</v>
      </c>
      <c r="F18" s="84">
        <f>COUNTIF('Fichier général'!$A$7:$A$2356,B18)</f>
        <v>4</v>
      </c>
      <c r="G18" s="294"/>
      <c r="I18" s="295"/>
    </row>
    <row r="19" spans="1:9">
      <c r="A19" s="119">
        <f t="shared" ca="1" si="0"/>
        <v>194</v>
      </c>
      <c r="B19" s="110" t="s">
        <v>417</v>
      </c>
      <c r="C19" s="80"/>
      <c r="D19" s="77">
        <f t="shared" ca="1" si="1"/>
        <v>1</v>
      </c>
      <c r="E19" s="178">
        <f ca="1">SUMIF('Fichier général'!$A$7:$A$2355,B19,Surfaces)</f>
        <v>194</v>
      </c>
      <c r="F19" s="84">
        <f>COUNTIF('Fichier général'!$A$7:$A$2356,B19)</f>
        <v>1</v>
      </c>
      <c r="G19" s="70"/>
      <c r="I19" s="295"/>
    </row>
    <row r="20" spans="1:9">
      <c r="A20" s="119">
        <f t="shared" ca="1" si="0"/>
        <v>6866</v>
      </c>
      <c r="B20" s="109" t="s">
        <v>26</v>
      </c>
      <c r="C20" s="80"/>
      <c r="D20" s="77">
        <f t="shared" ca="1" si="1"/>
        <v>2</v>
      </c>
      <c r="E20" s="178">
        <f ca="1">SUMIF('Fichier général'!$A$7:$A$2355,B20,Surfaces)</f>
        <v>6866</v>
      </c>
      <c r="F20" s="84">
        <f>COUNTIF('Fichier général'!$A$7:$A$2356,B20)</f>
        <v>13</v>
      </c>
      <c r="G20" s="68"/>
      <c r="I20" s="295"/>
    </row>
    <row r="21" spans="1:9">
      <c r="A21" s="119">
        <f t="shared" ca="1" si="0"/>
        <v>21257</v>
      </c>
      <c r="B21" s="110" t="s">
        <v>520</v>
      </c>
      <c r="C21" s="80"/>
      <c r="D21" s="77">
        <f t="shared" ca="1" si="1"/>
        <v>3</v>
      </c>
      <c r="E21" s="178">
        <f ca="1">SUMIF('Fichier général'!$A$7:$A$2355,B21,Surfaces)</f>
        <v>21257</v>
      </c>
      <c r="F21" s="84">
        <f>COUNTIF('Fichier général'!$A$7:$A$2356,B21)</f>
        <v>54</v>
      </c>
      <c r="G21" s="68"/>
      <c r="I21" s="295"/>
    </row>
    <row r="22" spans="1:9">
      <c r="A22" s="119">
        <f t="shared" ca="1" si="0"/>
        <v>27941</v>
      </c>
      <c r="B22" s="107" t="s">
        <v>414</v>
      </c>
      <c r="C22" s="80"/>
      <c r="D22" s="77">
        <f t="shared" ca="1" si="1"/>
        <v>3</v>
      </c>
      <c r="E22" s="178">
        <f ca="1">SUMIF('Fichier général'!$A$7:$A$2355,B22,Surfaces)</f>
        <v>27941</v>
      </c>
      <c r="F22" s="84">
        <f>COUNTIF('Fichier général'!$A$7:$A$2356,B22)</f>
        <v>65</v>
      </c>
      <c r="G22" s="70"/>
      <c r="I22" s="295"/>
    </row>
    <row r="23" spans="1:9">
      <c r="A23" s="119">
        <f t="shared" ca="1" si="0"/>
        <v>10687</v>
      </c>
      <c r="B23" s="112" t="s">
        <v>457</v>
      </c>
      <c r="C23" s="80"/>
      <c r="D23" s="77">
        <f t="shared" ca="1" si="1"/>
        <v>2</v>
      </c>
      <c r="E23" s="178">
        <f ca="1">SUMIF('Fichier général'!$A$7:$A$2355,B23,Surfaces)</f>
        <v>10687</v>
      </c>
      <c r="F23" s="84">
        <f>COUNTIF('Fichier général'!$A$7:$A$2356,B23)</f>
        <v>17</v>
      </c>
      <c r="G23" s="68"/>
      <c r="I23" s="295"/>
    </row>
    <row r="24" spans="1:9">
      <c r="A24" s="119">
        <f t="shared" ca="1" si="0"/>
        <v>8631</v>
      </c>
      <c r="B24" s="112" t="s">
        <v>458</v>
      </c>
      <c r="C24" s="80"/>
      <c r="D24" s="77">
        <f t="shared" ca="1" si="1"/>
        <v>2</v>
      </c>
      <c r="E24" s="178">
        <f ca="1">SUMIF('Fichier général'!$A$7:$A$2355,B24,Surfaces)</f>
        <v>8631</v>
      </c>
      <c r="F24" s="84">
        <f>COUNTIF('Fichier général'!$A$7:$A$2356,B24)</f>
        <v>20</v>
      </c>
      <c r="G24" s="68"/>
      <c r="I24" s="295"/>
    </row>
    <row r="25" spans="1:9">
      <c r="A25" s="119">
        <f t="shared" ca="1" si="0"/>
        <v>5399</v>
      </c>
      <c r="B25" s="108" t="str">
        <f>INDEX(Liste_Proprios,21,1)</f>
        <v>Deschamps-Berger Jean-Max</v>
      </c>
      <c r="C25" s="80"/>
      <c r="D25" s="77">
        <f t="shared" ca="1" si="1"/>
        <v>2</v>
      </c>
      <c r="E25" s="178">
        <f ca="1">SUMIF('Fichier général'!$A$7:$A$2355,B25,Surfaces)</f>
        <v>5399</v>
      </c>
      <c r="F25" s="84">
        <f>COUNTIF('Fichier général'!$A$7:$A$2356,B25)</f>
        <v>17</v>
      </c>
      <c r="G25" s="68"/>
      <c r="I25" s="295"/>
    </row>
    <row r="26" spans="1:9">
      <c r="A26" s="119">
        <f t="shared" ca="1" si="0"/>
        <v>7251</v>
      </c>
      <c r="B26" s="107" t="s">
        <v>459</v>
      </c>
      <c r="C26" s="80"/>
      <c r="D26" s="77">
        <f t="shared" ca="1" si="1"/>
        <v>2</v>
      </c>
      <c r="E26" s="178">
        <f ca="1">SUMIF('Fichier général'!$A$7:$A$2355,B26,Surfaces)</f>
        <v>7251</v>
      </c>
      <c r="F26" s="84">
        <f>COUNTIF('Fichier général'!$A$7:$A$2356,B26)</f>
        <v>18</v>
      </c>
      <c r="G26" s="68"/>
      <c r="I26" s="295"/>
    </row>
    <row r="27" spans="1:9">
      <c r="A27" s="119">
        <f t="shared" ca="1" si="0"/>
        <v>5858</v>
      </c>
      <c r="B27" s="109" t="s">
        <v>35</v>
      </c>
      <c r="C27" s="76"/>
      <c r="D27" s="77">
        <f t="shared" ca="1" si="1"/>
        <v>2</v>
      </c>
      <c r="E27" s="178">
        <f ca="1">SUMIF('Fichier général'!$A$7:$A$2355,B27,Surfaces)</f>
        <v>5858</v>
      </c>
      <c r="F27" s="84">
        <f>COUNTIF('Fichier général'!$A$7:$A$2356,B27)</f>
        <v>17</v>
      </c>
      <c r="G27" s="68"/>
      <c r="I27" s="295"/>
    </row>
    <row r="28" spans="1:9">
      <c r="A28" s="119">
        <f t="shared" ca="1" si="0"/>
        <v>18490</v>
      </c>
      <c r="B28" s="108" t="s">
        <v>440</v>
      </c>
      <c r="C28" s="80"/>
      <c r="D28" s="77">
        <f t="shared" ca="1" si="1"/>
        <v>2</v>
      </c>
      <c r="E28" s="178">
        <f ca="1">SUMIF('Fichier général'!$A$7:$A$2355,B28,Surfaces)</f>
        <v>18490</v>
      </c>
      <c r="F28" s="84">
        <f>COUNTIF('Fichier général'!$A$7:$A$2356,B28)</f>
        <v>40</v>
      </c>
      <c r="G28" s="68"/>
      <c r="I28" s="295"/>
    </row>
    <row r="29" spans="1:9">
      <c r="A29" s="119">
        <f t="shared" ca="1" si="0"/>
        <v>28055</v>
      </c>
      <c r="B29" s="109" t="s">
        <v>510</v>
      </c>
      <c r="C29" s="76"/>
      <c r="D29" s="77">
        <f t="shared" ca="1" si="1"/>
        <v>3</v>
      </c>
      <c r="E29" s="178">
        <f ca="1">SUMIF('Fichier général'!$A$7:$A$2355,B29,Surfaces)</f>
        <v>28055</v>
      </c>
      <c r="F29" s="84">
        <f>COUNTIF('Fichier général'!$A$7:$A$2356,B29)</f>
        <v>65</v>
      </c>
      <c r="G29" s="68"/>
      <c r="I29" s="295"/>
    </row>
    <row r="30" spans="1:9">
      <c r="A30" s="119">
        <f t="shared" ca="1" si="0"/>
        <v>292</v>
      </c>
      <c r="B30" s="115" t="str">
        <f>INDEX(Liste_Proprios,27,1)</f>
        <v>Ferront Jean Joseph</v>
      </c>
      <c r="C30" s="78"/>
      <c r="D30" s="79" t="str">
        <f t="shared" si="1"/>
        <v/>
      </c>
      <c r="E30" s="178">
        <f ca="1">SUMIF('Fichier général'!$A$7:$A$2355,B30,Surfaces)</f>
        <v>292</v>
      </c>
      <c r="F30" s="84">
        <f>COUNTIF('Fichier général'!$A$7:$A$2356,B30)</f>
        <v>1</v>
      </c>
      <c r="G30" s="67" t="s">
        <v>437</v>
      </c>
      <c r="I30" s="295"/>
    </row>
    <row r="31" spans="1:9">
      <c r="A31" s="119">
        <f t="shared" ca="1" si="0"/>
        <v>102</v>
      </c>
      <c r="B31" s="109" t="s">
        <v>487</v>
      </c>
      <c r="C31" s="80"/>
      <c r="D31" s="77">
        <f t="shared" ca="1" si="1"/>
        <v>1</v>
      </c>
      <c r="E31" s="178">
        <f ca="1">SUMIF('Fichier général'!$A$7:$A$2355,B31,Surfaces)</f>
        <v>102</v>
      </c>
      <c r="F31" s="84">
        <f>COUNTIF('Fichier général'!$A$7:$A$2356,B31)</f>
        <v>1</v>
      </c>
      <c r="G31" s="68"/>
      <c r="I31" s="295"/>
    </row>
    <row r="32" spans="1:9">
      <c r="A32" s="119">
        <f t="shared" ca="1" si="0"/>
        <v>425</v>
      </c>
      <c r="B32" s="106" t="str">
        <f>INDEX(Liste_Proprios,30,1)</f>
        <v>Fillion Etienne</v>
      </c>
      <c r="C32" s="78"/>
      <c r="D32" s="79" t="str">
        <f t="shared" si="1"/>
        <v/>
      </c>
      <c r="E32" s="178">
        <f ca="1">SUMIF('Fichier général'!$A$7:$A$2355,B32,Surfaces)</f>
        <v>425</v>
      </c>
      <c r="F32" s="84">
        <f>COUNTIF('Fichier général'!$A$7:$A$2356,B32)</f>
        <v>2</v>
      </c>
      <c r="G32" s="67" t="s">
        <v>437</v>
      </c>
      <c r="I32" s="295"/>
    </row>
    <row r="33" spans="1:9">
      <c r="A33" s="119">
        <f t="shared" ca="1" si="0"/>
        <v>11427</v>
      </c>
      <c r="B33" s="107" t="str">
        <f>INDEX(Liste_Proprios,31,1)</f>
        <v>Forat Pierre</v>
      </c>
      <c r="C33" s="80"/>
      <c r="D33" s="77">
        <f t="shared" ca="1" si="1"/>
        <v>2</v>
      </c>
      <c r="E33" s="178">
        <f ca="1">SUMIF('Fichier général'!$A$7:$A$2355,B33,Surfaces)</f>
        <v>11427</v>
      </c>
      <c r="F33" s="84">
        <f>COUNTIF('Fichier général'!$A$7:$A$2356,B33)</f>
        <v>29</v>
      </c>
      <c r="G33" s="68"/>
      <c r="I33" s="295"/>
    </row>
    <row r="34" spans="1:9">
      <c r="A34" s="119">
        <f t="shared" ca="1" si="0"/>
        <v>2230</v>
      </c>
      <c r="B34" s="113" t="s">
        <v>482</v>
      </c>
      <c r="C34" s="80"/>
      <c r="D34" s="77">
        <f t="shared" ca="1" si="1"/>
        <v>2</v>
      </c>
      <c r="E34" s="178">
        <f ca="1">SUMIF('Fichier général'!$A$7:$A$2355,B34,Surfaces)</f>
        <v>2230</v>
      </c>
      <c r="F34" s="84">
        <f>COUNTIF('Fichier général'!$A$7:$A$2356,B34)</f>
        <v>4</v>
      </c>
      <c r="G34" s="68"/>
      <c r="I34" s="295"/>
    </row>
    <row r="35" spans="1:9">
      <c r="A35" s="119">
        <f t="shared" ca="1" si="0"/>
        <v>15929</v>
      </c>
      <c r="B35" s="107" t="s">
        <v>505</v>
      </c>
      <c r="C35" s="80"/>
      <c r="D35" s="77">
        <f t="shared" ca="1" si="1"/>
        <v>2</v>
      </c>
      <c r="E35" s="178">
        <f ca="1">SUMIF('Fichier général'!$A$7:$A$2355,B35,Surfaces)</f>
        <v>15929</v>
      </c>
      <c r="F35" s="84">
        <f>COUNTIF('Fichier général'!$A$7:$A$2356,B35)</f>
        <v>44</v>
      </c>
      <c r="G35" s="68"/>
      <c r="I35" s="295"/>
    </row>
    <row r="36" spans="1:9">
      <c r="A36" s="119">
        <f t="shared" ca="1" si="0"/>
        <v>961</v>
      </c>
      <c r="B36" s="109" t="s">
        <v>409</v>
      </c>
      <c r="C36" s="76"/>
      <c r="D36" s="77">
        <f t="shared" ca="1" si="1"/>
        <v>1</v>
      </c>
      <c r="E36" s="178">
        <f ca="1">SUMIF('Fichier général'!$A$7:$A$2355,B36,Surfaces)</f>
        <v>961</v>
      </c>
      <c r="F36" s="84">
        <f>COUNTIF('Fichier général'!$A$7:$A$2356,B36)</f>
        <v>6</v>
      </c>
      <c r="G36" s="68"/>
      <c r="I36" s="295"/>
    </row>
    <row r="37" spans="1:9">
      <c r="A37" s="119">
        <f t="shared" ca="1" si="0"/>
        <v>25439</v>
      </c>
      <c r="B37" s="109" t="s">
        <v>519</v>
      </c>
      <c r="C37" s="76"/>
      <c r="D37" s="77">
        <f t="shared" ca="1" si="1"/>
        <v>3</v>
      </c>
      <c r="E37" s="178">
        <f ca="1">SUMIF('Fichier général'!$A$7:$A$2355,B37,Surfaces)</f>
        <v>25439</v>
      </c>
      <c r="F37" s="84">
        <f>COUNTIF('Fichier général'!$A$7:$A$2356,B37)</f>
        <v>58</v>
      </c>
      <c r="G37" s="68"/>
      <c r="I37" s="295"/>
    </row>
    <row r="38" spans="1:9">
      <c r="A38" s="119">
        <f t="shared" ref="A38:A70" ca="1" si="2">+E38</f>
        <v>11399</v>
      </c>
      <c r="B38" s="113" t="s">
        <v>483</v>
      </c>
      <c r="C38" s="80"/>
      <c r="D38" s="77">
        <f t="shared" ref="D38:D70" ca="1" si="3">+IF($G38&lt;&gt;"","",IF($E38&lt;1500,1,IF(AND($E38&gt;=1500,$E38&lt;20000),2,IF($E38&gt;=20000,3,""))))</f>
        <v>2</v>
      </c>
      <c r="E38" s="178">
        <f ca="1">SUMIF('Fichier général'!$A$7:$A$2355,B38,Surfaces)</f>
        <v>11399</v>
      </c>
      <c r="F38" s="84">
        <f>COUNTIF('Fichier général'!$A$7:$A$2356,B38)</f>
        <v>20</v>
      </c>
      <c r="G38" s="68"/>
      <c r="I38" s="295"/>
    </row>
    <row r="39" spans="1:9">
      <c r="A39" s="119">
        <f t="shared" ca="1" si="2"/>
        <v>1442</v>
      </c>
      <c r="B39" s="107" t="str">
        <f>INDEX(Liste_Proprios,38,1)</f>
        <v>Guillot Rémy François</v>
      </c>
      <c r="C39" s="80"/>
      <c r="D39" s="77">
        <f t="shared" ca="1" si="3"/>
        <v>1</v>
      </c>
      <c r="E39" s="178">
        <f ca="1">SUMIF('Fichier général'!$A$7:$A$2355,B39,Surfaces)</f>
        <v>1442</v>
      </c>
      <c r="F39" s="84">
        <f>COUNTIF('Fichier général'!$A$7:$A$2356,B39)</f>
        <v>5</v>
      </c>
      <c r="G39" s="68"/>
      <c r="I39" s="295"/>
    </row>
    <row r="40" spans="1:9">
      <c r="A40" s="119">
        <f t="shared" ca="1" si="2"/>
        <v>14844</v>
      </c>
      <c r="B40" s="113" t="s">
        <v>524</v>
      </c>
      <c r="C40" s="83"/>
      <c r="D40" s="77">
        <v>0</v>
      </c>
      <c r="E40" s="178">
        <f ca="1">SUMIF('Fichier général'!$A$7:$A$2355,B40,Surfaces)</f>
        <v>14844</v>
      </c>
      <c r="F40" s="84">
        <f>COUNTIF('Fichier général'!$A$7:$A$2356,B40)</f>
        <v>37</v>
      </c>
      <c r="G40" s="68"/>
      <c r="I40" s="295"/>
    </row>
    <row r="41" spans="1:9">
      <c r="A41" s="119">
        <f t="shared" ca="1" si="2"/>
        <v>7951</v>
      </c>
      <c r="B41" s="132" t="s">
        <v>575</v>
      </c>
      <c r="C41" s="61"/>
      <c r="D41" s="77">
        <f t="shared" ca="1" si="3"/>
        <v>2</v>
      </c>
      <c r="E41" s="178">
        <f ca="1">SUMIF('Fichier général'!$A$7:$A$2355,B41,Surfaces)</f>
        <v>7951</v>
      </c>
      <c r="F41" s="84">
        <f>COUNTIF('Fichier général'!$A$7:$A$2356,B41)</f>
        <v>10</v>
      </c>
      <c r="G41" s="70"/>
      <c r="I41" s="295"/>
    </row>
    <row r="42" spans="1:9">
      <c r="A42" s="119">
        <f t="shared" ca="1" si="2"/>
        <v>29124</v>
      </c>
      <c r="B42" s="113" t="s">
        <v>503</v>
      </c>
      <c r="C42" s="76"/>
      <c r="D42" s="77">
        <f t="shared" ca="1" si="3"/>
        <v>3</v>
      </c>
      <c r="E42" s="178">
        <f ca="1">SUMIF('Fichier général'!$A$7:$A$2355,B42,Surfaces)</f>
        <v>29124</v>
      </c>
      <c r="F42" s="84">
        <f>COUNTIF('Fichier général'!$A$7:$A$2356,B42)</f>
        <v>83</v>
      </c>
      <c r="G42" s="68"/>
      <c r="I42" s="295"/>
    </row>
    <row r="43" spans="1:9">
      <c r="A43" s="119">
        <f t="shared" ca="1" si="2"/>
        <v>4956</v>
      </c>
      <c r="B43" s="108" t="s">
        <v>438</v>
      </c>
      <c r="C43" s="80"/>
      <c r="D43" s="77">
        <f t="shared" ca="1" si="3"/>
        <v>2</v>
      </c>
      <c r="E43" s="178">
        <f ca="1">SUMIF('Fichier général'!$A$7:$A$2355,B43,Surfaces)</f>
        <v>4956</v>
      </c>
      <c r="F43" s="84">
        <f>COUNTIF('Fichier général'!$A$7:$A$2356,B43)</f>
        <v>13</v>
      </c>
      <c r="G43" s="68"/>
      <c r="I43" s="295"/>
    </row>
    <row r="44" spans="1:9">
      <c r="A44" s="119">
        <f t="shared" ca="1" si="2"/>
        <v>12930</v>
      </c>
      <c r="B44" s="112" t="s">
        <v>508</v>
      </c>
      <c r="C44" s="80" t="s">
        <v>507</v>
      </c>
      <c r="D44" s="77">
        <f t="shared" ca="1" si="3"/>
        <v>2</v>
      </c>
      <c r="E44" s="178">
        <f ca="1">SUMIF('Fichier général'!$A$7:$A$2355,B44,Surfaces)</f>
        <v>12930</v>
      </c>
      <c r="F44" s="84">
        <f>COUNTIF('Fichier général'!$A$7:$A$2356,B44)</f>
        <v>19</v>
      </c>
      <c r="G44" s="68"/>
      <c r="I44" s="295"/>
    </row>
    <row r="45" spans="1:9">
      <c r="A45" s="119">
        <f t="shared" ca="1" si="2"/>
        <v>5907</v>
      </c>
      <c r="B45" s="127" t="s">
        <v>506</v>
      </c>
      <c r="C45" s="81" t="s">
        <v>512</v>
      </c>
      <c r="D45" s="77">
        <f t="shared" ca="1" si="3"/>
        <v>2</v>
      </c>
      <c r="E45" s="178">
        <f ca="1">SUMIF('Fichier général'!$A$7:$A$2355,B45,Surfaces)</f>
        <v>5907</v>
      </c>
      <c r="F45" s="84">
        <f>COUNTIF('Fichier général'!$A$7:$A$2356,B45)</f>
        <v>14</v>
      </c>
      <c r="G45" s="68"/>
      <c r="I45" s="295"/>
    </row>
    <row r="46" spans="1:9">
      <c r="A46" s="119">
        <f t="shared" ca="1" si="2"/>
        <v>13030</v>
      </c>
      <c r="B46" s="107" t="s">
        <v>490</v>
      </c>
      <c r="C46" s="80" t="s">
        <v>493</v>
      </c>
      <c r="D46" s="77">
        <f t="shared" ca="1" si="3"/>
        <v>2</v>
      </c>
      <c r="E46" s="178">
        <f ca="1">SUMIF('Fichier général'!$A$7:$A$2355,B46,Surfaces)</f>
        <v>13030</v>
      </c>
      <c r="F46" s="84">
        <f>COUNTIF('Fichier général'!$A$7:$A$2356,B46)</f>
        <v>33</v>
      </c>
      <c r="G46" s="68"/>
      <c r="I46" s="295"/>
    </row>
    <row r="47" spans="1:9">
      <c r="A47" s="119">
        <f t="shared" ca="1" si="2"/>
        <v>7436</v>
      </c>
      <c r="B47" s="113" t="s">
        <v>501</v>
      </c>
      <c r="C47" s="80" t="s">
        <v>513</v>
      </c>
      <c r="D47" s="77">
        <f t="shared" ca="1" si="3"/>
        <v>2</v>
      </c>
      <c r="E47" s="178">
        <f ca="1">SUMIF('Fichier général'!$A$7:$A$2355,B47,Surfaces)</f>
        <v>7436</v>
      </c>
      <c r="F47" s="84">
        <f>COUNTIF('Fichier général'!$A$7:$A$2356,B47)</f>
        <v>20</v>
      </c>
      <c r="G47" s="68"/>
      <c r="I47" s="295"/>
    </row>
    <row r="48" spans="1:9">
      <c r="A48" s="119">
        <f t="shared" ca="1" si="2"/>
        <v>6061</v>
      </c>
      <c r="B48" s="109" t="s">
        <v>528</v>
      </c>
      <c r="C48" s="80" t="s">
        <v>530</v>
      </c>
      <c r="D48" s="77">
        <f t="shared" ca="1" si="3"/>
        <v>2</v>
      </c>
      <c r="E48" s="178">
        <f ca="1">SUMIF('Fichier général'!$A$7:$A$2355,B48,Surfaces)</f>
        <v>6061</v>
      </c>
      <c r="F48" s="84">
        <f>COUNTIF('Fichier général'!$A$7:$A$2356,B48)</f>
        <v>19</v>
      </c>
      <c r="G48" s="68"/>
      <c r="I48" s="295"/>
    </row>
    <row r="49" spans="1:9">
      <c r="A49" s="119">
        <f t="shared" ca="1" si="2"/>
        <v>19917</v>
      </c>
      <c r="B49" s="107" t="s">
        <v>540</v>
      </c>
      <c r="C49" s="80" t="s">
        <v>541</v>
      </c>
      <c r="D49" s="77">
        <f t="shared" ca="1" si="3"/>
        <v>2</v>
      </c>
      <c r="E49" s="178">
        <f ca="1">SUMIF('Fichier général'!$A$7:$A$2355,B49,Surfaces)</f>
        <v>19917</v>
      </c>
      <c r="F49" s="84">
        <f>COUNTIF('Fichier général'!$A$7:$A$2356,B49)</f>
        <v>50</v>
      </c>
      <c r="G49" s="68"/>
      <c r="I49" s="295"/>
    </row>
    <row r="50" spans="1:9">
      <c r="A50" s="119">
        <f t="shared" ca="1" si="2"/>
        <v>7955</v>
      </c>
      <c r="B50" s="107" t="s">
        <v>526</v>
      </c>
      <c r="C50" s="80" t="s">
        <v>495</v>
      </c>
      <c r="D50" s="77">
        <f t="shared" ca="1" si="3"/>
        <v>2</v>
      </c>
      <c r="E50" s="178">
        <f ca="1">SUMIF('Fichier général'!$A$7:$A$2355,B50,Surfaces)</f>
        <v>7955</v>
      </c>
      <c r="F50" s="84">
        <f>COUNTIF('Fichier général'!$A$7:$A$2356,B50)</f>
        <v>23</v>
      </c>
      <c r="G50" s="68"/>
      <c r="I50" s="295"/>
    </row>
    <row r="51" spans="1:9">
      <c r="A51" s="119">
        <f t="shared" ca="1" si="2"/>
        <v>8703</v>
      </c>
      <c r="B51" s="109" t="s">
        <v>523</v>
      </c>
      <c r="C51" s="80" t="s">
        <v>495</v>
      </c>
      <c r="D51" s="77">
        <f t="shared" ca="1" si="3"/>
        <v>2</v>
      </c>
      <c r="E51" s="178">
        <f ca="1">SUMIF('Fichier général'!$A$7:$A$2355,B51,Surfaces)</f>
        <v>8703</v>
      </c>
      <c r="F51" s="84">
        <f>COUNTIF('Fichier général'!$A$7:$A$2356,B51)</f>
        <v>21</v>
      </c>
      <c r="G51" s="68"/>
      <c r="I51" s="295"/>
    </row>
    <row r="52" spans="1:9">
      <c r="A52" s="119">
        <f t="shared" ca="1" si="2"/>
        <v>9831</v>
      </c>
      <c r="B52" s="109" t="s">
        <v>509</v>
      </c>
      <c r="C52" s="80" t="s">
        <v>495</v>
      </c>
      <c r="D52" s="77">
        <f t="shared" ca="1" si="3"/>
        <v>2</v>
      </c>
      <c r="E52" s="178">
        <f ca="1">SUMIF('Fichier général'!$A$7:$A$2355,B52,Surfaces)</f>
        <v>9831</v>
      </c>
      <c r="F52" s="84">
        <f>COUNTIF('Fichier général'!$A$7:$A$2356,B52)</f>
        <v>24</v>
      </c>
      <c r="G52" s="68"/>
      <c r="I52" s="295"/>
    </row>
    <row r="53" spans="1:9">
      <c r="A53" s="119">
        <f t="shared" ca="1" si="2"/>
        <v>7102</v>
      </c>
      <c r="B53" s="109" t="s">
        <v>460</v>
      </c>
      <c r="C53" s="80" t="s">
        <v>494</v>
      </c>
      <c r="D53" s="77">
        <f t="shared" ca="1" si="3"/>
        <v>2</v>
      </c>
      <c r="E53" s="178">
        <f ca="1">SUMIF('Fichier général'!$A$7:$A$2355,B53,Surfaces)</f>
        <v>7102</v>
      </c>
      <c r="F53" s="84">
        <f>COUNTIF('Fichier général'!$A$7:$A$2356,B53)</f>
        <v>13</v>
      </c>
      <c r="G53" s="68"/>
      <c r="I53" s="295"/>
    </row>
    <row r="54" spans="1:9">
      <c r="A54" s="119">
        <f t="shared" ca="1" si="2"/>
        <v>9640</v>
      </c>
      <c r="B54" s="110" t="s">
        <v>435</v>
      </c>
      <c r="C54" s="80"/>
      <c r="D54" s="77">
        <f t="shared" ca="1" si="3"/>
        <v>2</v>
      </c>
      <c r="E54" s="178">
        <f ca="1">SUMIF('Fichier général'!$A$7:$A$2355,B54,Surfaces)</f>
        <v>9640</v>
      </c>
      <c r="F54" s="84">
        <f>COUNTIF('Fichier général'!$A$7:$A$2356,B54)</f>
        <v>30</v>
      </c>
      <c r="G54" s="68"/>
      <c r="I54" s="295"/>
    </row>
    <row r="55" spans="1:9">
      <c r="A55" s="119">
        <f t="shared" ca="1" si="2"/>
        <v>12626</v>
      </c>
      <c r="B55" s="107" t="s">
        <v>405</v>
      </c>
      <c r="C55" s="80"/>
      <c r="D55" s="77">
        <f t="shared" ca="1" si="3"/>
        <v>2</v>
      </c>
      <c r="E55" s="178">
        <f ca="1">SUMIF('Fichier général'!$A$7:$A$2355,B55,Surfaces)</f>
        <v>12626</v>
      </c>
      <c r="F55" s="84">
        <f>COUNTIF('Fichier général'!$A$7:$A$2356,B55)</f>
        <v>36</v>
      </c>
      <c r="G55" s="68"/>
      <c r="I55" s="295"/>
    </row>
    <row r="56" spans="1:9">
      <c r="A56" s="119">
        <f t="shared" ca="1" si="2"/>
        <v>1818</v>
      </c>
      <c r="B56" s="107" t="s">
        <v>408</v>
      </c>
      <c r="C56" s="80"/>
      <c r="D56" s="77">
        <f t="shared" ca="1" si="3"/>
        <v>2</v>
      </c>
      <c r="E56" s="178">
        <f ca="1">SUMIF('Fichier général'!$A$7:$A$2355,B56,Surfaces)</f>
        <v>1818</v>
      </c>
      <c r="F56" s="84">
        <f>COUNTIF('Fichier général'!$A$7:$A$2356,B56)</f>
        <v>1</v>
      </c>
      <c r="G56" s="68"/>
      <c r="I56" s="295"/>
    </row>
    <row r="57" spans="1:9">
      <c r="A57" s="119">
        <f t="shared" ca="1" si="2"/>
        <v>3485</v>
      </c>
      <c r="B57" s="107" t="s">
        <v>421</v>
      </c>
      <c r="C57" s="80"/>
      <c r="D57" s="77">
        <f t="shared" ca="1" si="3"/>
        <v>2</v>
      </c>
      <c r="E57" s="178">
        <f ca="1">SUMIF('Fichier général'!$A$7:$A$2355,B57,Surfaces)</f>
        <v>3485</v>
      </c>
      <c r="F57" s="84">
        <f>COUNTIF('Fichier général'!$A$7:$A$2356,B57)</f>
        <v>6</v>
      </c>
      <c r="G57" s="68"/>
      <c r="I57" s="295"/>
    </row>
    <row r="58" spans="1:9">
      <c r="A58" s="119">
        <f t="shared" ca="1" si="2"/>
        <v>962</v>
      </c>
      <c r="B58" s="106" t="str">
        <f>INDEX(Liste_Proprios,44,1)</f>
        <v>Larochaix Etienne Marie</v>
      </c>
      <c r="C58" s="78"/>
      <c r="D58" s="79" t="str">
        <f t="shared" si="3"/>
        <v/>
      </c>
      <c r="E58" s="178">
        <f ca="1">SUMIF('Fichier général'!$A$7:$A$2355,B58,Surfaces)</f>
        <v>962</v>
      </c>
      <c r="F58" s="84">
        <f>COUNTIF('Fichier général'!$A$7:$A$2356,B58)</f>
        <v>3</v>
      </c>
      <c r="G58" s="67" t="s">
        <v>437</v>
      </c>
      <c r="I58" s="295"/>
    </row>
    <row r="59" spans="1:9">
      <c r="A59" s="119">
        <f t="shared" ca="1" si="2"/>
        <v>15001</v>
      </c>
      <c r="B59" s="114" t="s">
        <v>430</v>
      </c>
      <c r="C59" s="82" t="s">
        <v>525</v>
      </c>
      <c r="D59" s="79" t="str">
        <f t="shared" si="3"/>
        <v/>
      </c>
      <c r="E59" s="178">
        <f ca="1">SUMIF('Fichier général'!$A$7:$A$2355,B59,Surfaces)</f>
        <v>15001</v>
      </c>
      <c r="F59" s="84">
        <f>COUNTIF('Fichier général'!$A$7:$A$2356,B59)</f>
        <v>26</v>
      </c>
      <c r="G59" s="67" t="s">
        <v>437</v>
      </c>
      <c r="I59" s="295"/>
    </row>
    <row r="60" spans="1:9">
      <c r="A60" s="119">
        <f t="shared" ca="1" si="2"/>
        <v>1877</v>
      </c>
      <c r="B60" s="107" t="s">
        <v>410</v>
      </c>
      <c r="C60" s="80"/>
      <c r="D60" s="77">
        <f t="shared" ca="1" si="3"/>
        <v>2</v>
      </c>
      <c r="E60" s="178">
        <f ca="1">SUMIF('Fichier général'!$A$7:$A$2355,B60,Surfaces)</f>
        <v>1877</v>
      </c>
      <c r="F60" s="84">
        <f>COUNTIF('Fichier général'!$A$7:$A$2356,B60)</f>
        <v>4</v>
      </c>
      <c r="G60" s="68"/>
      <c r="I60" s="295"/>
    </row>
    <row r="61" spans="1:9">
      <c r="A61" s="119">
        <f t="shared" ca="1" si="2"/>
        <v>528</v>
      </c>
      <c r="B61" s="107" t="s">
        <v>479</v>
      </c>
      <c r="C61" s="80"/>
      <c r="D61" s="77">
        <f t="shared" ca="1" si="3"/>
        <v>1</v>
      </c>
      <c r="E61" s="178">
        <f ca="1">SUMIF('Fichier général'!$A$7:$A$2355,B61,Surfaces)</f>
        <v>528</v>
      </c>
      <c r="F61" s="84">
        <f>COUNTIF('Fichier général'!$A$7:$A$2356,B61)</f>
        <v>1</v>
      </c>
      <c r="G61" s="68"/>
      <c r="I61" s="295"/>
    </row>
    <row r="62" spans="1:9">
      <c r="A62" s="119">
        <f t="shared" ca="1" si="2"/>
        <v>1387</v>
      </c>
      <c r="B62" s="107" t="s">
        <v>439</v>
      </c>
      <c r="C62" s="80"/>
      <c r="D62" s="77">
        <f t="shared" ca="1" si="3"/>
        <v>1</v>
      </c>
      <c r="E62" s="178">
        <f ca="1">SUMIF('Fichier général'!$A$7:$A$2355,B62,Surfaces)</f>
        <v>1387</v>
      </c>
      <c r="F62" s="84">
        <f>COUNTIF('Fichier général'!$A$7:$A$2356,B62)</f>
        <v>4</v>
      </c>
      <c r="G62" s="68"/>
      <c r="I62" s="295"/>
    </row>
    <row r="63" spans="1:9">
      <c r="A63" s="119">
        <f t="shared" ca="1" si="2"/>
        <v>497</v>
      </c>
      <c r="B63" s="106" t="s">
        <v>432</v>
      </c>
      <c r="C63" s="78"/>
      <c r="D63" s="79" t="str">
        <f t="shared" si="3"/>
        <v/>
      </c>
      <c r="E63" s="178">
        <f ca="1">SUMIF('Fichier général'!$A$7:$A$2355,B63,Surfaces)</f>
        <v>497</v>
      </c>
      <c r="F63" s="84">
        <f>COUNTIF('Fichier général'!$A$7:$A$2356,B63)</f>
        <v>2</v>
      </c>
      <c r="G63" s="67" t="s">
        <v>437</v>
      </c>
      <c r="I63" s="295"/>
    </row>
    <row r="64" spans="1:9">
      <c r="A64" s="119">
        <f t="shared" ca="1" si="2"/>
        <v>7394</v>
      </c>
      <c r="B64" s="107" t="str">
        <f>INDEX(Liste_Proprios,55,1)</f>
        <v>Martina Dominique</v>
      </c>
      <c r="C64" s="80"/>
      <c r="D64" s="77">
        <f t="shared" ca="1" si="3"/>
        <v>2</v>
      </c>
      <c r="E64" s="178">
        <f ca="1">SUMIF('Fichier général'!$A$7:$A$2355,B64,Surfaces)</f>
        <v>7394</v>
      </c>
      <c r="F64" s="84">
        <f>COUNTIF('Fichier général'!$A$7:$A$2356,B64)</f>
        <v>16</v>
      </c>
      <c r="G64" s="68"/>
      <c r="I64" s="295"/>
    </row>
    <row r="65" spans="1:9">
      <c r="A65" s="119">
        <f t="shared" ca="1" si="2"/>
        <v>10989</v>
      </c>
      <c r="B65" s="107" t="s">
        <v>407</v>
      </c>
      <c r="C65" s="80"/>
      <c r="D65" s="77">
        <f t="shared" ca="1" si="3"/>
        <v>2</v>
      </c>
      <c r="E65" s="178">
        <f ca="1">SUMIF('Fichier général'!$A$7:$A$2355,B65,Surfaces)</f>
        <v>10989</v>
      </c>
      <c r="F65" s="84">
        <f>COUNTIF('Fichier général'!$A$7:$A$2356,B65)</f>
        <v>23</v>
      </c>
      <c r="G65" s="68"/>
      <c r="I65" s="295"/>
    </row>
    <row r="66" spans="1:9">
      <c r="A66" s="119">
        <f t="shared" ca="1" si="2"/>
        <v>1859</v>
      </c>
      <c r="B66" s="107" t="s">
        <v>488</v>
      </c>
      <c r="C66" s="80"/>
      <c r="D66" s="77">
        <f t="shared" ca="1" si="3"/>
        <v>2</v>
      </c>
      <c r="E66" s="178">
        <f ca="1">SUMIF('Fichier général'!$A$7:$A$2355,B66,Surfaces)</f>
        <v>1859</v>
      </c>
      <c r="F66" s="84">
        <f>COUNTIF('Fichier général'!$A$7:$A$2356,B66)</f>
        <v>5</v>
      </c>
      <c r="G66" s="68"/>
      <c r="I66" s="295"/>
    </row>
    <row r="67" spans="1:9">
      <c r="A67" s="119">
        <f t="shared" ca="1" si="2"/>
        <v>2469</v>
      </c>
      <c r="B67" s="107" t="s">
        <v>423</v>
      </c>
      <c r="C67" s="80"/>
      <c r="D67" s="77">
        <f t="shared" ca="1" si="3"/>
        <v>2</v>
      </c>
      <c r="E67" s="178">
        <f ca="1">SUMIF('Fichier général'!$A$7:$A$2355,B67,Surfaces)</f>
        <v>2469</v>
      </c>
      <c r="F67" s="84">
        <f>COUNTIF('Fichier général'!$A$7:$A$2356,B67)</f>
        <v>4</v>
      </c>
      <c r="G67" s="68"/>
      <c r="I67" s="295"/>
    </row>
    <row r="68" spans="1:9">
      <c r="A68" s="119">
        <f t="shared" ca="1" si="2"/>
        <v>370</v>
      </c>
      <c r="B68" s="108" t="s">
        <v>424</v>
      </c>
      <c r="C68" s="80"/>
      <c r="D68" s="77">
        <f t="shared" ca="1" si="3"/>
        <v>1</v>
      </c>
      <c r="E68" s="178">
        <f ca="1">SUMIF('Fichier général'!$A$7:$A$2355,B68,Surfaces)</f>
        <v>370</v>
      </c>
      <c r="F68" s="84">
        <f>COUNTIF('Fichier général'!$A$7:$A$2356,B68)</f>
        <v>1</v>
      </c>
      <c r="G68" s="68"/>
      <c r="I68" s="295"/>
    </row>
    <row r="69" spans="1:9">
      <c r="A69" s="119">
        <f t="shared" ca="1" si="2"/>
        <v>225</v>
      </c>
      <c r="B69" s="109" t="s">
        <v>489</v>
      </c>
      <c r="C69" s="80"/>
      <c r="D69" s="77">
        <f t="shared" ca="1" si="3"/>
        <v>1</v>
      </c>
      <c r="E69" s="178">
        <f ca="1">SUMIF('Fichier général'!$A$7:$A$2355,B69,Surfaces)</f>
        <v>225</v>
      </c>
      <c r="F69" s="84">
        <f>COUNTIF('Fichier général'!$A$7:$A$2356,B69)</f>
        <v>2</v>
      </c>
      <c r="G69" s="68"/>
      <c r="I69" s="295"/>
    </row>
    <row r="70" spans="1:9">
      <c r="A70" s="119">
        <f t="shared" ca="1" si="2"/>
        <v>193</v>
      </c>
      <c r="B70" s="107" t="s">
        <v>431</v>
      </c>
      <c r="C70" s="80"/>
      <c r="D70" s="77">
        <f t="shared" ca="1" si="3"/>
        <v>1</v>
      </c>
      <c r="E70" s="178">
        <f ca="1">SUMIF('Fichier général'!$A$7:$A$2355,B70,Surfaces)</f>
        <v>193</v>
      </c>
      <c r="F70" s="84">
        <f>COUNTIF('Fichier général'!$A$7:$A$2356,B70)</f>
        <v>1</v>
      </c>
      <c r="G70" s="68"/>
      <c r="I70" s="295"/>
    </row>
    <row r="71" spans="1:9">
      <c r="A71" s="119">
        <f t="shared" ref="A71:A102" ca="1" si="4">+E71</f>
        <v>10195</v>
      </c>
      <c r="B71" s="107" t="str">
        <f>INDEX(Liste_Proprios,58,1)</f>
        <v>Mugnier Daniel Jean</v>
      </c>
      <c r="C71" s="80"/>
      <c r="D71" s="77">
        <f t="shared" ref="D71:D102" ca="1" si="5">+IF($G71&lt;&gt;"","",IF($E71&lt;1500,1,IF(AND($E71&gt;=1500,$E71&lt;20000),2,IF($E71&gt;=20000,3,""))))</f>
        <v>2</v>
      </c>
      <c r="E71" s="178">
        <f ca="1">SUMIF('Fichier général'!$A$7:$A$2355,B71,Surfaces)</f>
        <v>10195</v>
      </c>
      <c r="F71" s="84">
        <f>COUNTIF('Fichier général'!$A$7:$A$2356,B71)</f>
        <v>33</v>
      </c>
      <c r="G71" s="68"/>
      <c r="I71" s="295"/>
    </row>
    <row r="72" spans="1:9">
      <c r="A72" s="119">
        <f t="shared" ca="1" si="4"/>
        <v>7460</v>
      </c>
      <c r="B72" s="107" t="s">
        <v>476</v>
      </c>
      <c r="C72" s="39"/>
      <c r="D72" s="77">
        <f t="shared" ca="1" si="5"/>
        <v>2</v>
      </c>
      <c r="E72" s="178">
        <f ca="1">SUMIF('Fichier général'!$A$7:$A$2355,B72,Surfaces)</f>
        <v>7460</v>
      </c>
      <c r="F72" s="84">
        <f>COUNTIF('Fichier général'!$A$7:$A$2356,B72)</f>
        <v>17</v>
      </c>
      <c r="G72" s="68"/>
      <c r="I72" s="295"/>
    </row>
    <row r="73" spans="1:9">
      <c r="A73" s="119">
        <f t="shared" ca="1" si="4"/>
        <v>10664</v>
      </c>
      <c r="B73" s="107" t="s">
        <v>491</v>
      </c>
      <c r="C73" s="83"/>
      <c r="D73" s="77">
        <f t="shared" ca="1" si="5"/>
        <v>2</v>
      </c>
      <c r="E73" s="178">
        <f ca="1">SUMIF('Fichier général'!$A$7:$A$2355,B73,Surfaces)</f>
        <v>10664</v>
      </c>
      <c r="F73" s="84">
        <f>COUNTIF('Fichier général'!$A$7:$A$2356,B73)</f>
        <v>31</v>
      </c>
      <c r="G73" s="71"/>
      <c r="I73" s="295"/>
    </row>
    <row r="74" spans="1:9">
      <c r="A74" s="119">
        <f t="shared" ca="1" si="4"/>
        <v>611</v>
      </c>
      <c r="B74" s="110" t="s">
        <v>415</v>
      </c>
      <c r="C74" s="80"/>
      <c r="D74" s="77">
        <f t="shared" ca="1" si="5"/>
        <v>1</v>
      </c>
      <c r="E74" s="178">
        <f ca="1">SUMIF('Fichier général'!$A$7:$A$2355,B74,Surfaces)</f>
        <v>611</v>
      </c>
      <c r="F74" s="84">
        <f>COUNTIF('Fichier général'!$A$7:$A$2356,B74)</f>
        <v>4</v>
      </c>
      <c r="G74" s="68"/>
      <c r="I74" s="295"/>
    </row>
    <row r="75" spans="1:9">
      <c r="A75" s="119">
        <f t="shared" ca="1" si="4"/>
        <v>8507</v>
      </c>
      <c r="B75" s="109" t="s">
        <v>511</v>
      </c>
      <c r="C75" s="76"/>
      <c r="D75" s="77">
        <f t="shared" ca="1" si="5"/>
        <v>2</v>
      </c>
      <c r="E75" s="178">
        <f ca="1">SUMIF('Fichier général'!$A$7:$A$2355,B75,Surfaces)</f>
        <v>8507</v>
      </c>
      <c r="F75" s="84">
        <f>COUNTIF('Fichier général'!$A$7:$A$2356,B75)</f>
        <v>14</v>
      </c>
      <c r="G75" s="68"/>
      <c r="I75" s="295"/>
    </row>
    <row r="76" spans="1:9">
      <c r="A76" s="119">
        <f t="shared" ca="1" si="4"/>
        <v>352</v>
      </c>
      <c r="B76" s="106" t="str">
        <f>INDEX(Liste_Proprios,61,1)</f>
        <v>Perrin Joséphine Angeline</v>
      </c>
      <c r="C76" s="78"/>
      <c r="D76" s="79" t="str">
        <f t="shared" si="5"/>
        <v/>
      </c>
      <c r="E76" s="178">
        <f ca="1">SUMIF('Fichier général'!$A$7:$A$2355,B76,Surfaces)</f>
        <v>352</v>
      </c>
      <c r="F76" s="84">
        <f>COUNTIF('Fichier général'!$A$7:$A$2356,B76)</f>
        <v>1</v>
      </c>
      <c r="G76" s="67" t="s">
        <v>437</v>
      </c>
      <c r="I76" s="295"/>
    </row>
    <row r="77" spans="1:9">
      <c r="A77" s="119">
        <f t="shared" ca="1" si="4"/>
        <v>11767</v>
      </c>
      <c r="B77" s="107" t="s">
        <v>416</v>
      </c>
      <c r="C77" s="80"/>
      <c r="D77" s="77">
        <f t="shared" ca="1" si="5"/>
        <v>2</v>
      </c>
      <c r="E77" s="178">
        <f ca="1">SUMIF('Fichier général'!$A$7:$A$2355,B77,Surfaces)</f>
        <v>11767</v>
      </c>
      <c r="F77" s="84">
        <f>COUNTIF('Fichier général'!$A$7:$A$2356,B77)</f>
        <v>33</v>
      </c>
      <c r="G77" s="68"/>
      <c r="I77" s="295"/>
    </row>
    <row r="78" spans="1:9">
      <c r="A78" s="119">
        <f t="shared" ca="1" si="4"/>
        <v>7011</v>
      </c>
      <c r="B78" s="108" t="s">
        <v>480</v>
      </c>
      <c r="C78" s="80"/>
      <c r="D78" s="77">
        <f t="shared" ca="1" si="5"/>
        <v>2</v>
      </c>
      <c r="E78" s="178">
        <f ca="1">SUMIF('Fichier général'!$A$7:$A$2355,B78,Surfaces)</f>
        <v>7011</v>
      </c>
      <c r="F78" s="84">
        <f>COUNTIF('Fichier général'!$A$7:$A$2356,B78)</f>
        <v>15</v>
      </c>
      <c r="G78" s="68"/>
      <c r="I78" s="295"/>
    </row>
    <row r="79" spans="1:9">
      <c r="A79" s="119">
        <f t="shared" ca="1" si="4"/>
        <v>6456</v>
      </c>
      <c r="B79" s="107" t="s">
        <v>420</v>
      </c>
      <c r="C79" s="80"/>
      <c r="D79" s="77">
        <f t="shared" ca="1" si="5"/>
        <v>2</v>
      </c>
      <c r="E79" s="178">
        <f ca="1">SUMIF('Fichier général'!$A$7:$A$2355,B79,Surfaces)</f>
        <v>6456</v>
      </c>
      <c r="F79" s="84">
        <f>COUNTIF('Fichier général'!$A$7:$A$2356,B79)</f>
        <v>16</v>
      </c>
      <c r="G79" s="68"/>
      <c r="I79" s="295"/>
    </row>
    <row r="80" spans="1:9">
      <c r="A80" s="119">
        <f t="shared" ca="1" si="4"/>
        <v>12793</v>
      </c>
      <c r="B80" s="107" t="s">
        <v>548</v>
      </c>
      <c r="C80" s="80"/>
      <c r="D80" s="77">
        <f t="shared" ca="1" si="5"/>
        <v>2</v>
      </c>
      <c r="E80" s="178">
        <f ca="1">SUMIF('Fichier général'!$A$7:$A$2355,B80,Surfaces)</f>
        <v>12793</v>
      </c>
      <c r="F80" s="84">
        <f>COUNTIF('Fichier général'!$A$7:$A$2356,B80)</f>
        <v>30</v>
      </c>
      <c r="G80" s="68"/>
      <c r="I80" s="295"/>
    </row>
    <row r="81" spans="1:9">
      <c r="A81" s="119">
        <f t="shared" ca="1" si="4"/>
        <v>579</v>
      </c>
      <c r="B81" s="132" t="s">
        <v>576</v>
      </c>
      <c r="C81" s="80"/>
      <c r="D81" s="77">
        <f t="shared" ca="1" si="5"/>
        <v>1</v>
      </c>
      <c r="E81" s="178">
        <f ca="1">SUMIF('Fichier général'!$A$7:$A$2355,B81,Surfaces)</f>
        <v>579</v>
      </c>
      <c r="F81" s="84">
        <f>COUNTIF('Fichier général'!$A$7:$A$2356,B81)</f>
        <v>3</v>
      </c>
      <c r="G81" s="68"/>
      <c r="I81" s="295"/>
    </row>
    <row r="82" spans="1:9">
      <c r="A82" s="119">
        <f t="shared" ca="1" si="4"/>
        <v>1606</v>
      </c>
      <c r="B82" s="115" t="str">
        <f>INDEX(Liste_Proprios,64,1)</f>
        <v>Schitz Christian</v>
      </c>
      <c r="C82" s="78"/>
      <c r="D82" s="79" t="str">
        <f t="shared" si="5"/>
        <v/>
      </c>
      <c r="E82" s="178">
        <f ca="1">SUMIF('Fichier général'!$A$7:$A$2355,B82,Surfaces)</f>
        <v>1606</v>
      </c>
      <c r="F82" s="84">
        <f>COUNTIF('Fichier général'!$A$7:$A$2356,B82)</f>
        <v>7</v>
      </c>
      <c r="G82" s="67" t="s">
        <v>437</v>
      </c>
      <c r="I82" s="295"/>
    </row>
    <row r="83" spans="1:9">
      <c r="A83" s="119">
        <f t="shared" ca="1" si="4"/>
        <v>13894</v>
      </c>
      <c r="B83" s="107" t="str">
        <f>INDEX(Liste_Proprios,65,1)</f>
        <v>Schoch Neal</v>
      </c>
      <c r="C83" s="80"/>
      <c r="D83" s="77">
        <f t="shared" ca="1" si="5"/>
        <v>2</v>
      </c>
      <c r="E83" s="178">
        <f ca="1">SUMIF('Fichier général'!$A$7:$A$2355,B83,Surfaces)</f>
        <v>13894</v>
      </c>
      <c r="F83" s="84">
        <f>COUNTIF('Fichier général'!$A$7:$A$2356,B83)</f>
        <v>31</v>
      </c>
      <c r="G83" s="68"/>
      <c r="I83" s="295"/>
    </row>
    <row r="84" spans="1:9">
      <c r="A84" s="119">
        <f t="shared" ca="1" si="4"/>
        <v>44703</v>
      </c>
      <c r="B84" s="109" t="s">
        <v>441</v>
      </c>
      <c r="C84" s="76" t="s">
        <v>492</v>
      </c>
      <c r="D84" s="77">
        <f t="shared" ca="1" si="5"/>
        <v>3</v>
      </c>
      <c r="E84" s="178">
        <f ca="1">SUMIF('Fichier général'!$A$7:$A$2355,B84,Surfaces)</f>
        <v>44703</v>
      </c>
      <c r="F84" s="84">
        <f>COUNTIF('Fichier général'!$A$7:$A$2356,B84)</f>
        <v>102</v>
      </c>
      <c r="G84" s="68"/>
      <c r="I84" s="295"/>
    </row>
    <row r="85" spans="1:9">
      <c r="A85" s="119">
        <f t="shared" ca="1" si="4"/>
        <v>2908</v>
      </c>
      <c r="B85" s="107" t="s">
        <v>502</v>
      </c>
      <c r="C85" s="80"/>
      <c r="D85" s="77">
        <f t="shared" ca="1" si="5"/>
        <v>2</v>
      </c>
      <c r="E85" s="178">
        <f ca="1">SUMIF('Fichier général'!$A$7:$A$2355,B85,Surfaces)</f>
        <v>2908</v>
      </c>
      <c r="F85" s="84">
        <f>COUNTIF('Fichier général'!$A$7:$A$2356,B85)</f>
        <v>4</v>
      </c>
      <c r="G85" s="68"/>
      <c r="I85" s="295"/>
    </row>
    <row r="86" spans="1:9">
      <c r="A86" s="119">
        <f t="shared" ca="1" si="4"/>
        <v>1998</v>
      </c>
      <c r="B86" s="111" t="str">
        <f>INDEX(Liste_Proprios,72,1)</f>
        <v>Tardivet François Michel</v>
      </c>
      <c r="C86" s="78"/>
      <c r="D86" s="79" t="str">
        <f t="shared" si="5"/>
        <v/>
      </c>
      <c r="E86" s="178">
        <f ca="1">SUMIF('Fichier général'!$A$7:$A$2355,B86,Surfaces)</f>
        <v>1998</v>
      </c>
      <c r="F86" s="84">
        <f>COUNTIF('Fichier général'!$A$7:$A$2356,B86)</f>
        <v>7</v>
      </c>
      <c r="G86" s="67" t="s">
        <v>437</v>
      </c>
      <c r="I86" s="295"/>
    </row>
    <row r="87" spans="1:9">
      <c r="A87" s="119">
        <f t="shared" ca="1" si="4"/>
        <v>3758</v>
      </c>
      <c r="B87" s="111" t="str">
        <f>INDEX(Liste_Proprios,73,1)</f>
        <v>Tardivet Isidore</v>
      </c>
      <c r="C87" s="78"/>
      <c r="D87" s="79" t="str">
        <f t="shared" si="5"/>
        <v/>
      </c>
      <c r="E87" s="178">
        <f ca="1">SUMIF('Fichier général'!$A$7:$A$2355,B87,Surfaces)</f>
        <v>3758</v>
      </c>
      <c r="F87" s="84">
        <f>COUNTIF('Fichier général'!$A$7:$A$2356,B87)</f>
        <v>16</v>
      </c>
      <c r="G87" s="67" t="s">
        <v>437</v>
      </c>
      <c r="I87" s="295"/>
    </row>
    <row r="88" spans="1:9">
      <c r="A88" s="119">
        <f t="shared" ca="1" si="4"/>
        <v>2924</v>
      </c>
      <c r="B88" s="113" t="s">
        <v>456</v>
      </c>
      <c r="C88" s="62"/>
      <c r="D88" s="77">
        <f t="shared" ca="1" si="5"/>
        <v>2</v>
      </c>
      <c r="E88" s="178">
        <f ca="1">SUMIF('Fichier général'!$A$7:$A$2355,B88,Surfaces)</f>
        <v>2924</v>
      </c>
      <c r="F88" s="84">
        <f>COUNTIF('Fichier général'!$A$7:$A$2356,B88)</f>
        <v>7</v>
      </c>
      <c r="G88" s="71"/>
      <c r="I88" s="295"/>
    </row>
    <row r="89" spans="1:9">
      <c r="A89" s="119">
        <f t="shared" ca="1" si="4"/>
        <v>18781</v>
      </c>
      <c r="B89" s="107" t="s">
        <v>426</v>
      </c>
      <c r="C89" s="80"/>
      <c r="D89" s="77">
        <f t="shared" ca="1" si="5"/>
        <v>2</v>
      </c>
      <c r="E89" s="178">
        <f ca="1">SUMIF('Fichier général'!$A$7:$A$2355,B89,Surfaces)</f>
        <v>18781</v>
      </c>
      <c r="F89" s="84">
        <f>COUNTIF('Fichier général'!$A$7:$A$2356,B89)</f>
        <v>41</v>
      </c>
      <c r="G89" s="68"/>
      <c r="I89" s="295"/>
    </row>
    <row r="90" spans="1:9">
      <c r="A90" s="119">
        <f t="shared" ca="1" si="4"/>
        <v>10886</v>
      </c>
      <c r="B90" s="107" t="s">
        <v>406</v>
      </c>
      <c r="C90" s="80"/>
      <c r="D90" s="77">
        <f t="shared" ca="1" si="5"/>
        <v>2</v>
      </c>
      <c r="E90" s="178">
        <f ca="1">SUMIF('Fichier général'!$A$7:$A$2355,B90,Surfaces)</f>
        <v>10886</v>
      </c>
      <c r="F90" s="84">
        <f>COUNTIF('Fichier général'!$A$7:$A$2356,B90)</f>
        <v>32</v>
      </c>
      <c r="G90" s="68"/>
      <c r="I90" s="295"/>
    </row>
    <row r="91" spans="1:9">
      <c r="A91" s="119">
        <f t="shared" ca="1" si="4"/>
        <v>630</v>
      </c>
      <c r="B91" s="107" t="str">
        <f>INDEX(Liste_Proprios,77,1)</f>
        <v>Vivet Bernard Eugène</v>
      </c>
      <c r="C91" s="80"/>
      <c r="D91" s="77">
        <f t="shared" ca="1" si="5"/>
        <v>1</v>
      </c>
      <c r="E91" s="178">
        <f ca="1">SUMIF('Fichier général'!$A$7:$A$2355,B91,Surfaces)</f>
        <v>630</v>
      </c>
      <c r="F91" s="84">
        <f>COUNTIF('Fichier général'!$A$7:$A$2356,B91)</f>
        <v>1</v>
      </c>
      <c r="G91" s="68"/>
      <c r="I91" s="295"/>
    </row>
    <row r="92" spans="1:9">
      <c r="A92" s="119">
        <f t="shared" ca="1" si="4"/>
        <v>2495</v>
      </c>
      <c r="B92" s="107" t="s">
        <v>443</v>
      </c>
      <c r="C92" s="80"/>
      <c r="D92" s="77">
        <f t="shared" ca="1" si="5"/>
        <v>2</v>
      </c>
      <c r="E92" s="178">
        <f ca="1">SUMIF('Fichier général'!$A$7:$A$2355,B92,Surfaces)</f>
        <v>2495</v>
      </c>
      <c r="F92" s="84">
        <f>COUNTIF('Fichier général'!$A$7:$A$2356,B92)</f>
        <v>8</v>
      </c>
      <c r="G92" s="68"/>
      <c r="I92" s="296"/>
    </row>
    <row r="93" spans="1:9">
      <c r="A93" s="119">
        <f t="shared" ca="1" si="4"/>
        <v>7441</v>
      </c>
      <c r="B93" s="107" t="str">
        <f>INDEX(Liste_Proprios,80,1)</f>
        <v>Vivet Christian</v>
      </c>
      <c r="C93" s="80"/>
      <c r="D93" s="77">
        <f t="shared" ca="1" si="5"/>
        <v>2</v>
      </c>
      <c r="E93" s="178">
        <f ca="1">SUMIF('Fichier général'!$A$7:$A$2355,B93,Surfaces)</f>
        <v>7441</v>
      </c>
      <c r="F93" s="84">
        <f>COUNTIF('Fichier général'!$A$7:$A$2356,B93)</f>
        <v>16</v>
      </c>
      <c r="G93" s="68"/>
      <c r="I93" s="296"/>
    </row>
    <row r="94" spans="1:9">
      <c r="A94" s="119">
        <f t="shared" ca="1" si="4"/>
        <v>8552</v>
      </c>
      <c r="B94" s="112" t="s">
        <v>403</v>
      </c>
      <c r="C94" s="80"/>
      <c r="D94" s="77">
        <f t="shared" ca="1" si="5"/>
        <v>2</v>
      </c>
      <c r="E94" s="178">
        <f ca="1">SUMIF('Fichier général'!$A$7:$A$2355,B94,Surfaces)</f>
        <v>8552</v>
      </c>
      <c r="F94" s="84">
        <f>COUNTIF('Fichier général'!$A$7:$A$2356,B94)</f>
        <v>18</v>
      </c>
      <c r="G94" s="68"/>
      <c r="I94" s="296"/>
    </row>
    <row r="95" spans="1:9">
      <c r="A95" s="119">
        <f t="shared" ca="1" si="4"/>
        <v>13576</v>
      </c>
      <c r="B95" s="109" t="s">
        <v>547</v>
      </c>
      <c r="C95" s="80"/>
      <c r="D95" s="77">
        <f t="shared" ca="1" si="5"/>
        <v>2</v>
      </c>
      <c r="E95" s="178">
        <f ca="1">SUMIF('Fichier général'!$A$7:$A$2355,B95,Surfaces)</f>
        <v>13576</v>
      </c>
      <c r="F95" s="84">
        <f>COUNTIF('Fichier général'!$A$7:$A$2356,B95)</f>
        <v>36</v>
      </c>
      <c r="G95" s="68"/>
      <c r="I95" s="296"/>
    </row>
    <row r="96" spans="1:9">
      <c r="A96" s="119">
        <f t="shared" ca="1" si="4"/>
        <v>885</v>
      </c>
      <c r="B96" s="106" t="str">
        <f>INDEX(Liste_Proprios,82,1)</f>
        <v>Vivet Elie Jean Maurice</v>
      </c>
      <c r="C96" s="78"/>
      <c r="D96" s="79" t="str">
        <f t="shared" si="5"/>
        <v/>
      </c>
      <c r="E96" s="178">
        <f ca="1">SUMIF('Fichier général'!$A$7:$A$2355,B96,Surfaces)</f>
        <v>885</v>
      </c>
      <c r="F96" s="84">
        <f>COUNTIF('Fichier général'!$A$7:$A$2356,B96)</f>
        <v>1</v>
      </c>
      <c r="G96" s="67" t="s">
        <v>437</v>
      </c>
      <c r="I96" s="296"/>
    </row>
    <row r="97" spans="1:9">
      <c r="A97" s="119">
        <f t="shared" ca="1" si="4"/>
        <v>2130</v>
      </c>
      <c r="B97" s="107" t="str">
        <f>INDEX(Liste_Proprios,86,1)</f>
        <v>Vivet Gérard Pierre</v>
      </c>
      <c r="C97" s="80"/>
      <c r="D97" s="77">
        <f t="shared" ca="1" si="5"/>
        <v>2</v>
      </c>
      <c r="E97" s="178">
        <f ca="1">SUMIF('Fichier général'!$A$7:$A$2355,B97,Surfaces)</f>
        <v>2130</v>
      </c>
      <c r="F97" s="84">
        <f>COUNTIF('Fichier général'!$A$7:$A$2356,B97)</f>
        <v>9</v>
      </c>
      <c r="G97" s="68"/>
      <c r="I97" s="296"/>
    </row>
    <row r="98" spans="1:9">
      <c r="A98" s="119">
        <f t="shared" ca="1" si="4"/>
        <v>29345</v>
      </c>
      <c r="B98" s="107" t="s">
        <v>433</v>
      </c>
      <c r="C98" s="80"/>
      <c r="D98" s="77">
        <f t="shared" ca="1" si="5"/>
        <v>3</v>
      </c>
      <c r="E98" s="178">
        <f ca="1">SUMIF('Fichier général'!$A$7:$A$2355,B98,Surfaces)</f>
        <v>29345</v>
      </c>
      <c r="F98" s="84">
        <f>COUNTIF('Fichier général'!$A$7:$A$2356,B98)</f>
        <v>75</v>
      </c>
      <c r="G98" s="68"/>
      <c r="I98" s="296"/>
    </row>
    <row r="99" spans="1:9">
      <c r="A99" s="119">
        <f t="shared" ca="1" si="4"/>
        <v>34439</v>
      </c>
      <c r="B99" s="107" t="str">
        <f>INDEX(Liste_Proprios,89,1)</f>
        <v>Vivet Hélène Anne Aimée</v>
      </c>
      <c r="C99" s="80"/>
      <c r="D99" s="77">
        <f t="shared" ca="1" si="5"/>
        <v>3</v>
      </c>
      <c r="E99" s="178">
        <f ca="1">SUMIF('Fichier général'!$A$7:$A$2355,B99,Surfaces)</f>
        <v>34439</v>
      </c>
      <c r="F99" s="84">
        <f>COUNTIF('Fichier général'!$A$7:$A$2356,B99)</f>
        <v>91</v>
      </c>
      <c r="G99" s="68"/>
      <c r="I99" s="296"/>
    </row>
    <row r="100" spans="1:9">
      <c r="A100" s="119">
        <f t="shared" ca="1" si="4"/>
        <v>642</v>
      </c>
      <c r="B100" s="107" t="s">
        <v>422</v>
      </c>
      <c r="C100" s="80"/>
      <c r="D100" s="77">
        <f t="shared" ca="1" si="5"/>
        <v>1</v>
      </c>
      <c r="E100" s="178">
        <f ca="1">SUMIF('Fichier général'!$A$7:$A$2355,B100,Surfaces)</f>
        <v>642</v>
      </c>
      <c r="F100" s="84">
        <f>COUNTIF('Fichier général'!$A$7:$A$2356,B100)</f>
        <v>1</v>
      </c>
      <c r="G100" s="68"/>
      <c r="I100" s="296"/>
    </row>
    <row r="101" spans="1:9">
      <c r="A101" s="119">
        <f t="shared" ca="1" si="4"/>
        <v>2094</v>
      </c>
      <c r="B101" s="107" t="s">
        <v>434</v>
      </c>
      <c r="C101" s="80"/>
      <c r="D101" s="77">
        <f t="shared" ca="1" si="5"/>
        <v>2</v>
      </c>
      <c r="E101" s="178">
        <f ca="1">SUMIF('Fichier général'!$A$7:$A$2355,B101,Surfaces)</f>
        <v>2094</v>
      </c>
      <c r="F101" s="84">
        <f>COUNTIF('Fichier général'!$A$7:$A$2356,B101)</f>
        <v>5</v>
      </c>
      <c r="G101" s="68"/>
    </row>
    <row r="102" spans="1:9">
      <c r="A102" s="119">
        <f t="shared" ca="1" si="4"/>
        <v>4353</v>
      </c>
      <c r="B102" s="109" t="s">
        <v>514</v>
      </c>
      <c r="C102" s="80"/>
      <c r="D102" s="77">
        <f t="shared" ca="1" si="5"/>
        <v>2</v>
      </c>
      <c r="E102" s="178">
        <f ca="1">SUMIF('Fichier général'!$A$7:$A$2355,B102,Surfaces)</f>
        <v>4353</v>
      </c>
      <c r="F102" s="84">
        <f>COUNTIF('Fichier général'!$A$7:$A$2356,B102)</f>
        <v>7</v>
      </c>
      <c r="G102" s="68"/>
    </row>
    <row r="103" spans="1:9">
      <c r="A103" s="119">
        <f t="shared" ref="A103:A110" ca="1" si="6">+E103</f>
        <v>26758</v>
      </c>
      <c r="B103" s="107" t="str">
        <f>INDEX(Liste_Proprios,95,1)</f>
        <v>Vivet Liliane Marie</v>
      </c>
      <c r="C103" s="80"/>
      <c r="D103" s="77">
        <f t="shared" ref="D103:D110" ca="1" si="7">+IF($G103&lt;&gt;"","",IF($E103&lt;1500,1,IF(AND($E103&gt;=1500,$E103&lt;20000),2,IF($E103&gt;=20000,3,""))))</f>
        <v>3</v>
      </c>
      <c r="E103" s="178">
        <f ca="1">SUMIF('Fichier général'!$A$7:$A$2355,B103,Surfaces)</f>
        <v>26758</v>
      </c>
      <c r="F103" s="84">
        <f>COUNTIF('Fichier général'!$A$7:$A$2356,B103)</f>
        <v>67</v>
      </c>
      <c r="G103" s="68"/>
    </row>
    <row r="104" spans="1:9">
      <c r="A104" s="119">
        <f t="shared" ca="1" si="6"/>
        <v>7277</v>
      </c>
      <c r="B104" s="111" t="str">
        <f>INDEX(Liste_Proprios,98,1)</f>
        <v>Vivet Marie Célestine</v>
      </c>
      <c r="C104" s="78"/>
      <c r="D104" s="79" t="str">
        <f t="shared" si="7"/>
        <v/>
      </c>
      <c r="E104" s="178">
        <f ca="1">SUMIF('Fichier général'!$A$7:$A$2355,B104,Surfaces)</f>
        <v>7277</v>
      </c>
      <c r="F104" s="84">
        <f>COUNTIF('Fichier général'!$A$7:$A$2356,B104)</f>
        <v>19</v>
      </c>
      <c r="G104" s="67" t="s">
        <v>437</v>
      </c>
    </row>
    <row r="105" spans="1:9">
      <c r="A105" s="119">
        <f t="shared" ca="1" si="6"/>
        <v>5852</v>
      </c>
      <c r="B105" s="107" t="s">
        <v>436</v>
      </c>
      <c r="C105" s="80"/>
      <c r="D105" s="77">
        <f t="shared" ca="1" si="7"/>
        <v>2</v>
      </c>
      <c r="E105" s="178">
        <f ca="1">SUMIF('Fichier général'!$A$7:$A$2355,B105,Surfaces)</f>
        <v>5852</v>
      </c>
      <c r="F105" s="84">
        <f>COUNTIF('Fichier général'!$A$7:$A$2356,B105)</f>
        <v>15</v>
      </c>
      <c r="G105" s="68"/>
    </row>
    <row r="106" spans="1:9">
      <c r="A106" s="119">
        <f t="shared" ca="1" si="6"/>
        <v>21446</v>
      </c>
      <c r="B106" s="107" t="s">
        <v>404</v>
      </c>
      <c r="C106" s="80"/>
      <c r="D106" s="77">
        <f t="shared" ca="1" si="7"/>
        <v>3</v>
      </c>
      <c r="E106" s="178">
        <f ca="1">SUMIF('Fichier général'!$A$7:$A$2355,B106,Surfaces)</f>
        <v>21446</v>
      </c>
      <c r="F106" s="84">
        <f>COUNTIF('Fichier général'!$A$7:$A$2356,B106)</f>
        <v>54</v>
      </c>
      <c r="G106" s="72"/>
    </row>
    <row r="107" spans="1:9">
      <c r="A107" s="119">
        <f t="shared" ca="1" si="6"/>
        <v>1750</v>
      </c>
      <c r="B107" s="107" t="str">
        <f>INDEX(Liste_Proprios,101,1)</f>
        <v>Vivet Michel Guy</v>
      </c>
      <c r="C107" s="80"/>
      <c r="D107" s="77">
        <f t="shared" ca="1" si="7"/>
        <v>2</v>
      </c>
      <c r="E107" s="178">
        <f ca="1">SUMIF('Fichier général'!$A$7:$A$2355,B107,Surfaces)</f>
        <v>1750</v>
      </c>
      <c r="F107" s="84">
        <f>COUNTIF('Fichier général'!$A$7:$A$2356,B107)</f>
        <v>3</v>
      </c>
      <c r="G107" s="71"/>
    </row>
    <row r="108" spans="1:9">
      <c r="A108" s="119">
        <f t="shared" ca="1" si="6"/>
        <v>2830</v>
      </c>
      <c r="B108" s="110" t="str">
        <f>INDEX(Liste_Proprios,105,1)</f>
        <v>Vivet Pierre Georges</v>
      </c>
      <c r="C108" s="39"/>
      <c r="D108" s="77">
        <f t="shared" ca="1" si="7"/>
        <v>2</v>
      </c>
      <c r="E108" s="178">
        <f ca="1">SUMIF('Fichier général'!$A$7:$A$2355,B108,Surfaces)</f>
        <v>2830</v>
      </c>
      <c r="F108" s="84">
        <f>COUNTIF('Fichier général'!$A$7:$A$2356,B108)</f>
        <v>9</v>
      </c>
      <c r="G108" s="68"/>
    </row>
    <row r="109" spans="1:9">
      <c r="A109" s="119">
        <f t="shared" ca="1" si="6"/>
        <v>2312</v>
      </c>
      <c r="B109" s="106" t="s">
        <v>73</v>
      </c>
      <c r="C109" s="78"/>
      <c r="D109" s="79" t="str">
        <f t="shared" si="7"/>
        <v/>
      </c>
      <c r="E109" s="178">
        <f ca="1">SUMIF('Fichier général'!$A$7:$A$2355,B109,Surfaces)</f>
        <v>2312</v>
      </c>
      <c r="F109" s="84">
        <f>COUNTIF('Fichier général'!$A$7:$A$2356,B109)</f>
        <v>7</v>
      </c>
      <c r="G109" s="67" t="s">
        <v>437</v>
      </c>
    </row>
    <row r="110" spans="1:9" ht="13.5" thickBot="1">
      <c r="A110" s="120">
        <f t="shared" ca="1" si="6"/>
        <v>6719</v>
      </c>
      <c r="B110" s="116" t="s">
        <v>55</v>
      </c>
      <c r="C110" s="73"/>
      <c r="D110" s="74" t="str">
        <f t="shared" si="7"/>
        <v/>
      </c>
      <c r="E110" s="179">
        <f ca="1">SUMIF('Fichier général'!$A$7:$A$2355,B110,Surfaces)</f>
        <v>6719</v>
      </c>
      <c r="F110" s="162">
        <f>COUNTIF('Fichier général'!$A$7:$A$2356,B110)</f>
        <v>20</v>
      </c>
      <c r="G110" s="75" t="s">
        <v>437</v>
      </c>
    </row>
    <row r="111" spans="1:9" ht="13.5" thickTop="1">
      <c r="B111" s="40"/>
      <c r="C111" s="234" t="s">
        <v>463</v>
      </c>
      <c r="D111" s="234"/>
      <c r="E111" s="124">
        <f ca="1">SUM(E6:E110)</f>
        <v>2386072</v>
      </c>
      <c r="F111" s="4">
        <f>SUM(F6:F110)</f>
        <v>2350</v>
      </c>
      <c r="G111" s="63"/>
    </row>
    <row r="112" spans="1:9">
      <c r="B112" s="59" t="s">
        <v>464</v>
      </c>
      <c r="C112" s="33">
        <f ca="1">COUNTIF(D6:D110,"&gt;0")</f>
        <v>86</v>
      </c>
      <c r="D112" s="4">
        <f ca="1">SUM(D6:D110)</f>
        <v>169</v>
      </c>
      <c r="E112" s="33" t="s">
        <v>461</v>
      </c>
      <c r="F112" s="32"/>
    </row>
    <row r="113" spans="2:6">
      <c r="B113" s="59" t="s">
        <v>465</v>
      </c>
      <c r="C113" s="33">
        <f ca="1">COUNT(E6:E110)</f>
        <v>105</v>
      </c>
      <c r="D113" s="60">
        <f ca="1">+D112/2+1</f>
        <v>85.5</v>
      </c>
      <c r="E113" s="33" t="s">
        <v>462</v>
      </c>
      <c r="F113" s="32"/>
    </row>
    <row r="114" spans="2:6">
      <c r="D114" s="1"/>
    </row>
    <row r="115" spans="2:6">
      <c r="C115" s="233" t="s">
        <v>529</v>
      </c>
      <c r="D115" s="233"/>
      <c r="E115" s="125">
        <f ca="1">SUMIF(D6:D110,"&gt;0",E6:E110)</f>
        <v>2315466</v>
      </c>
    </row>
    <row r="116" spans="2:6">
      <c r="C116" s="233" t="s">
        <v>546</v>
      </c>
      <c r="D116" s="233"/>
      <c r="E116" s="124">
        <f ca="1">+E111-E115</f>
        <v>70606</v>
      </c>
    </row>
    <row r="117" spans="2:6">
      <c r="E117" s="122"/>
    </row>
    <row r="118" spans="2:6"/>
    <row r="119" spans="2:6"/>
    <row r="120" spans="2:6"/>
    <row r="121" spans="2:6"/>
    <row r="122" spans="2:6"/>
    <row r="123" spans="2:6"/>
    <row r="124" spans="2:6"/>
    <row r="125" spans="2:6"/>
    <row r="126" spans="2:6"/>
    <row r="127" spans="2:6"/>
    <row r="128" spans="2:6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</sheetData>
  <sortState xmlns:xlrd2="http://schemas.microsoft.com/office/spreadsheetml/2017/richdata2" ref="A6:G110">
    <sortCondition ref="B6:B110"/>
  </sortState>
  <mergeCells count="5">
    <mergeCell ref="A2:G2"/>
    <mergeCell ref="A3:G3"/>
    <mergeCell ref="C115:D115"/>
    <mergeCell ref="C111:D111"/>
    <mergeCell ref="C116:D116"/>
  </mergeCells>
  <phoneticPr fontId="10" type="noConversion"/>
  <conditionalFormatting sqref="C41:G41 B42:G80 C81:G81 B82:G110 B6:G40">
    <cfRule type="expression" dxfId="3" priority="2">
      <formula>+$G6="Adresse inconnue"</formula>
    </cfRule>
    <cfRule type="expression" dxfId="2" priority="3">
      <formula>+$G6="Succession inconnue"</formula>
    </cfRule>
  </conditionalFormatting>
  <conditionalFormatting sqref="I6:I91">
    <cfRule type="expression" dxfId="0" priority="1">
      <formula>+$E6=""</formula>
    </cfRule>
  </conditionalFormatting>
  <printOptions horizontalCentered="1"/>
  <pageMargins left="1.1811023622047245" right="0" top="0.59055118110236227" bottom="0.39370078740157483" header="0.39370078740157483" footer="0.19685039370078741"/>
  <pageSetup paperSize="9" orientation="landscape" blackAndWhite="1" r:id="rId1"/>
  <headerFooter alignWithMargins="0">
    <oddHeader>&amp;RPage &amp;P</oddHeader>
    <oddFooter>&amp;L&amp;D&amp;RAFP MONTFORT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6643C-58B6-46F4-B480-E9EA8CFD10AF}">
  <dimension ref="B1:D63"/>
  <sheetViews>
    <sheetView workbookViewId="0">
      <selection activeCell="G56" sqref="G56"/>
    </sheetView>
  </sheetViews>
  <sheetFormatPr baseColWidth="10" defaultRowHeight="12.75"/>
  <cols>
    <col min="2" max="2" width="36.85546875" customWidth="1"/>
    <col min="3" max="3" width="20.85546875" customWidth="1"/>
    <col min="4" max="4" width="23.28515625" customWidth="1"/>
  </cols>
  <sheetData>
    <row r="1" spans="2:4" ht="13.5" thickBot="1"/>
    <row r="2" spans="2:4" ht="19.5" thickTop="1" thickBot="1">
      <c r="B2" s="212" t="s">
        <v>566</v>
      </c>
      <c r="C2" s="213" t="s">
        <v>567</v>
      </c>
      <c r="D2" s="214" t="s">
        <v>569</v>
      </c>
    </row>
    <row r="3" spans="2:4" ht="15">
      <c r="B3" s="200" t="s">
        <v>124</v>
      </c>
      <c r="C3" s="201">
        <f>SUMIF('Fichier général'!$E$7:$E$2356,B3,'Fichier général'!$D$7:$D$2356)</f>
        <v>14002</v>
      </c>
      <c r="D3" s="207">
        <f>COUNTIF('Fichier général'!$E$7:$E$2356,B3)</f>
        <v>42</v>
      </c>
    </row>
    <row r="4" spans="2:4" ht="15">
      <c r="B4" s="198" t="s">
        <v>91</v>
      </c>
      <c r="C4" s="196">
        <f>SUMIF('Fichier général'!$E$7:$E$2356,B4,'Fichier général'!$D$7:$D$2356)</f>
        <v>6066</v>
      </c>
      <c r="D4" s="207">
        <f>COUNTIF('Fichier général'!$E$7:$E$2356,B4)</f>
        <v>23</v>
      </c>
    </row>
    <row r="5" spans="2:4" ht="15">
      <c r="B5" s="198" t="s">
        <v>152</v>
      </c>
      <c r="C5" s="196">
        <f>SUMIF('Fichier général'!$E$7:$E$2356,B5,'Fichier général'!$D$7:$D$2356)</f>
        <v>13857</v>
      </c>
      <c r="D5" s="207">
        <f>COUNTIF('Fichier général'!$E$7:$E$2356,B5)</f>
        <v>31</v>
      </c>
    </row>
    <row r="6" spans="2:4" ht="15">
      <c r="B6" s="198" t="s">
        <v>149</v>
      </c>
      <c r="C6" s="196">
        <f>SUMIF('Fichier général'!$E$7:$E$2356,B6,'Fichier général'!$D$7:$D$2356)</f>
        <v>7332</v>
      </c>
      <c r="D6" s="207">
        <f>COUNTIF('Fichier général'!$E$7:$E$2356,B6)</f>
        <v>11</v>
      </c>
    </row>
    <row r="7" spans="2:4" ht="15">
      <c r="B7" s="198" t="s">
        <v>145</v>
      </c>
      <c r="C7" s="196">
        <f>SUMIF('Fichier général'!$E$7:$E$2356,B7,'Fichier général'!$D$7:$D$2356)</f>
        <v>6688</v>
      </c>
      <c r="D7" s="207">
        <f>COUNTIF('Fichier général'!$E$7:$E$2356,B7)</f>
        <v>27</v>
      </c>
    </row>
    <row r="8" spans="2:4" ht="15">
      <c r="B8" s="198" t="s">
        <v>132</v>
      </c>
      <c r="C8" s="196">
        <f>SUMIF('Fichier général'!$E$7:$E$2356,B8,'Fichier général'!$D$7:$D$2356)</f>
        <v>8524</v>
      </c>
      <c r="D8" s="207">
        <f>COUNTIF('Fichier général'!$E$7:$E$2356,B8)</f>
        <v>24</v>
      </c>
    </row>
    <row r="9" spans="2:4" ht="15">
      <c r="B9" s="198" t="s">
        <v>117</v>
      </c>
      <c r="C9" s="196">
        <f>SUMIF('Fichier général'!$E$7:$E$2356,B9,'Fichier général'!$D$7:$D$2356)</f>
        <v>30835</v>
      </c>
      <c r="D9" s="207">
        <f>COUNTIF('Fichier général'!$E$7:$E$2356,B9)</f>
        <v>81</v>
      </c>
    </row>
    <row r="10" spans="2:4" ht="15">
      <c r="B10" s="198" t="s">
        <v>106</v>
      </c>
      <c r="C10" s="196">
        <f>SUMIF('Fichier général'!$E$7:$E$2356,B10,'Fichier général'!$D$7:$D$2356)</f>
        <v>6654</v>
      </c>
      <c r="D10" s="207">
        <f>COUNTIF('Fichier général'!$E$7:$E$2356,B10)</f>
        <v>13</v>
      </c>
    </row>
    <row r="11" spans="2:4" ht="15">
      <c r="B11" s="198" t="s">
        <v>82</v>
      </c>
      <c r="C11" s="196">
        <f>SUMIF('Fichier général'!$E$7:$E$2356,B11,'Fichier général'!$D$7:$D$2356)</f>
        <v>16072</v>
      </c>
      <c r="D11" s="207">
        <f>COUNTIF('Fichier général'!$E$7:$E$2356,B11)</f>
        <v>75</v>
      </c>
    </row>
    <row r="12" spans="2:4" ht="15">
      <c r="B12" s="198" t="s">
        <v>121</v>
      </c>
      <c r="C12" s="196">
        <f>SUMIF('Fichier général'!$E$7:$E$2356,B12,'Fichier général'!$D$7:$D$2356)</f>
        <v>144</v>
      </c>
      <c r="D12" s="207">
        <f>COUNTIF('Fichier général'!$E$7:$E$2356,B12)</f>
        <v>2</v>
      </c>
    </row>
    <row r="13" spans="2:4" ht="15">
      <c r="B13" s="198" t="s">
        <v>127</v>
      </c>
      <c r="C13" s="196">
        <f>SUMIF('Fichier général'!$E$7:$E$2356,B13,'Fichier général'!$D$7:$D$2356)</f>
        <v>6698</v>
      </c>
      <c r="D13" s="207">
        <f>COUNTIF('Fichier général'!$E$7:$E$2356,B13)</f>
        <v>19</v>
      </c>
    </row>
    <row r="14" spans="2:4" ht="15">
      <c r="B14" s="198" t="s">
        <v>147</v>
      </c>
      <c r="C14" s="196">
        <f>SUMIF('Fichier général'!$E$7:$E$2356,B14,'Fichier général'!$D$7:$D$2356)</f>
        <v>13092</v>
      </c>
      <c r="D14" s="207">
        <f>COUNTIF('Fichier général'!$E$7:$E$2356,B14)</f>
        <v>45</v>
      </c>
    </row>
    <row r="15" spans="2:4" ht="15">
      <c r="B15" s="198" t="s">
        <v>165</v>
      </c>
      <c r="C15" s="196">
        <f>SUMIF('Fichier général'!$E$7:$E$2356,B15,'Fichier général'!$D$7:$D$2356)</f>
        <v>34509</v>
      </c>
      <c r="D15" s="207">
        <f>COUNTIF('Fichier général'!$E$7:$E$2356,B15)</f>
        <v>77</v>
      </c>
    </row>
    <row r="16" spans="2:4" ht="15">
      <c r="B16" s="198" t="s">
        <v>49</v>
      </c>
      <c r="C16" s="196">
        <f>SUMIF('Fichier général'!$E$7:$E$2356,B16,'Fichier général'!$D$7:$D$2356)</f>
        <v>20555</v>
      </c>
      <c r="D16" s="207">
        <f>COUNTIF('Fichier général'!$E$7:$E$2356,B16)</f>
        <v>53</v>
      </c>
    </row>
    <row r="17" spans="2:4" ht="15">
      <c r="B17" s="198" t="s">
        <v>164</v>
      </c>
      <c r="C17" s="196">
        <f>SUMIF('Fichier général'!$E$7:$E$2356,B17,'Fichier général'!$D$7:$D$2356)</f>
        <v>25516</v>
      </c>
      <c r="D17" s="207">
        <f>COUNTIF('Fichier général'!$E$7:$E$2356,B17)</f>
        <v>31</v>
      </c>
    </row>
    <row r="18" spans="2:4" ht="15">
      <c r="B18" s="198" t="s">
        <v>67</v>
      </c>
      <c r="C18" s="196">
        <f>SUMIF('Fichier général'!$E$7:$E$2356,B18,'Fichier général'!$D$7:$D$2356)</f>
        <v>13366</v>
      </c>
      <c r="D18" s="207">
        <f>COUNTIF('Fichier général'!$E$7:$E$2356,B18)</f>
        <v>53</v>
      </c>
    </row>
    <row r="19" spans="2:4" ht="15">
      <c r="B19" s="198" t="s">
        <v>516</v>
      </c>
      <c r="C19" s="196">
        <f>SUMIF('Fichier général'!$E$7:$E$2356,B19,'Fichier général'!$D$7:$D$2356)</f>
        <v>1069816</v>
      </c>
      <c r="D19" s="207">
        <f>COUNTIF('Fichier général'!$E$7:$E$2356,B19)</f>
        <v>1</v>
      </c>
    </row>
    <row r="20" spans="2:4" ht="15">
      <c r="B20" s="198" t="s">
        <v>178</v>
      </c>
      <c r="C20" s="196">
        <f>SUMIF('Fichier général'!$E$7:$E$2356,B20,'Fichier général'!$D$7:$D$2356)</f>
        <v>12487</v>
      </c>
      <c r="D20" s="207">
        <f>COUNTIF('Fichier général'!$E$7:$E$2356,B20)</f>
        <v>31</v>
      </c>
    </row>
    <row r="21" spans="2:4" ht="15">
      <c r="B21" s="198" t="s">
        <v>111</v>
      </c>
      <c r="C21" s="196">
        <f>SUMIF('Fichier général'!$E$7:$E$2356,B21,'Fichier général'!$D$7:$D$2356)</f>
        <v>34213</v>
      </c>
      <c r="D21" s="207">
        <f>COUNTIF('Fichier général'!$E$7:$E$2356,B21)</f>
        <v>90</v>
      </c>
    </row>
    <row r="22" spans="2:4" ht="15">
      <c r="B22" s="198" t="s">
        <v>148</v>
      </c>
      <c r="C22" s="196">
        <f>SUMIF('Fichier général'!$E$7:$E$2356,B22,'Fichier général'!$D$7:$D$2356)</f>
        <v>49054</v>
      </c>
      <c r="D22" s="207">
        <f>COUNTIF('Fichier général'!$E$7:$E$2356,B22)</f>
        <v>14</v>
      </c>
    </row>
    <row r="23" spans="2:4" ht="15">
      <c r="B23" s="198" t="s">
        <v>160</v>
      </c>
      <c r="C23" s="196">
        <f>SUMIF('Fichier général'!$E$7:$E$2356,B23,'Fichier général'!$D$7:$D$2356)</f>
        <v>28555</v>
      </c>
      <c r="D23" s="207">
        <f>COUNTIF('Fichier général'!$E$7:$E$2356,B23)</f>
        <v>48</v>
      </c>
    </row>
    <row r="24" spans="2:4" ht="15">
      <c r="B24" s="198" t="s">
        <v>150</v>
      </c>
      <c r="C24" s="196">
        <f>SUMIF('Fichier général'!$E$7:$E$2356,B24,'Fichier général'!$D$7:$D$2356)</f>
        <v>40826</v>
      </c>
      <c r="D24" s="207">
        <f>COUNTIF('Fichier général'!$E$7:$E$2356,B24)</f>
        <v>79</v>
      </c>
    </row>
    <row r="25" spans="2:4" ht="15">
      <c r="B25" s="198" t="s">
        <v>64</v>
      </c>
      <c r="C25" s="196">
        <f>SUMIF('Fichier général'!$E$7:$E$2356,B25,'Fichier général'!$D$7:$D$2356)</f>
        <v>3564</v>
      </c>
      <c r="D25" s="207">
        <f>COUNTIF('Fichier général'!$E$7:$E$2356,B25)</f>
        <v>24</v>
      </c>
    </row>
    <row r="26" spans="2:4" ht="15">
      <c r="B26" s="198" t="s">
        <v>137</v>
      </c>
      <c r="C26" s="196">
        <f>SUMIF('Fichier général'!$E$7:$E$2356,B26,'Fichier général'!$D$7:$D$2356)</f>
        <v>15533</v>
      </c>
      <c r="D26" s="207">
        <f>COUNTIF('Fichier général'!$E$7:$E$2356,B26)</f>
        <v>49</v>
      </c>
    </row>
    <row r="27" spans="2:4" ht="15">
      <c r="B27" s="198" t="s">
        <v>518</v>
      </c>
      <c r="C27" s="196">
        <f>SUMIF('Fichier général'!$E$7:$E$2356,B27,'Fichier général'!$D$7:$D$2356)</f>
        <v>168920</v>
      </c>
      <c r="D27" s="207">
        <f>COUNTIF('Fichier général'!$E$7:$E$2356,B27)</f>
        <v>5</v>
      </c>
    </row>
    <row r="28" spans="2:4" ht="15">
      <c r="B28" s="198" t="s">
        <v>138</v>
      </c>
      <c r="C28" s="196">
        <f>SUMIF('Fichier général'!$E$7:$E$2356,B28,'Fichier général'!$D$7:$D$2356)</f>
        <v>17267</v>
      </c>
      <c r="D28" s="207">
        <f>COUNTIF('Fichier général'!$E$7:$E$2356,B28)</f>
        <v>31</v>
      </c>
    </row>
    <row r="29" spans="2:4" ht="15">
      <c r="B29" s="198" t="s">
        <v>159</v>
      </c>
      <c r="C29" s="196">
        <f>SUMIF('Fichier général'!$E$7:$E$2356,B29,'Fichier général'!$D$7:$D$2356)</f>
        <v>2509</v>
      </c>
      <c r="D29" s="207">
        <f>COUNTIF('Fichier général'!$E$7:$E$2356,B29)</f>
        <v>3</v>
      </c>
    </row>
    <row r="30" spans="2:4" ht="15">
      <c r="B30" s="198" t="s">
        <v>154</v>
      </c>
      <c r="C30" s="196">
        <f>SUMIF('Fichier général'!$E$7:$E$2356,B30,'Fichier général'!$D$7:$D$2356)</f>
        <v>8596</v>
      </c>
      <c r="D30" s="207">
        <f>COUNTIF('Fichier général'!$E$7:$E$2356,B30)</f>
        <v>20</v>
      </c>
    </row>
    <row r="31" spans="2:4" ht="15">
      <c r="B31" s="198" t="s">
        <v>95</v>
      </c>
      <c r="C31" s="196">
        <f>SUMIF('Fichier général'!$E$7:$E$2356,B31,'Fichier général'!$D$7:$D$2356)</f>
        <v>23019</v>
      </c>
      <c r="D31" s="207">
        <f>COUNTIF('Fichier général'!$E$7:$E$2356,B31)</f>
        <v>29</v>
      </c>
    </row>
    <row r="32" spans="2:4" ht="15">
      <c r="B32" s="198" t="s">
        <v>135</v>
      </c>
      <c r="C32" s="196">
        <f>SUMIF('Fichier général'!$E$7:$E$2356,B32,'Fichier général'!$D$7:$D$2356)</f>
        <v>46152</v>
      </c>
      <c r="D32" s="207">
        <f>COUNTIF('Fichier général'!$E$7:$E$2356,B32)</f>
        <v>134</v>
      </c>
    </row>
    <row r="33" spans="2:4" ht="15">
      <c r="B33" s="198" t="s">
        <v>7</v>
      </c>
      <c r="C33" s="196">
        <f>SUMIF('Fichier général'!$E$7:$E$2356,B33,'Fichier général'!$D$7:$D$2356)</f>
        <v>102975</v>
      </c>
      <c r="D33" s="207">
        <f>COUNTIF('Fichier général'!$E$7:$E$2356,B33)</f>
        <v>1</v>
      </c>
    </row>
    <row r="34" spans="2:4" ht="15">
      <c r="B34" s="198" t="s">
        <v>129</v>
      </c>
      <c r="C34" s="196">
        <f>SUMIF('Fichier général'!$E$7:$E$2356,B34,'Fichier général'!$D$7:$D$2356)</f>
        <v>9009</v>
      </c>
      <c r="D34" s="207">
        <f>COUNTIF('Fichier général'!$E$7:$E$2356,B34)</f>
        <v>39</v>
      </c>
    </row>
    <row r="35" spans="2:4" ht="15">
      <c r="B35" s="198" t="s">
        <v>12</v>
      </c>
      <c r="C35" s="196">
        <f>SUMIF('Fichier général'!$E$7:$E$2356,B35,'Fichier général'!$D$7:$D$2356)</f>
        <v>40972</v>
      </c>
      <c r="D35" s="207">
        <f>COUNTIF('Fichier général'!$E$7:$E$2356,B35)</f>
        <v>87</v>
      </c>
    </row>
    <row r="36" spans="2:4" ht="15">
      <c r="B36" s="198" t="s">
        <v>125</v>
      </c>
      <c r="C36" s="196">
        <f>SUMIF('Fichier général'!$E$7:$E$2356,B36,'Fichier général'!$D$7:$D$2356)</f>
        <v>12632</v>
      </c>
      <c r="D36" s="207">
        <f>COUNTIF('Fichier général'!$E$7:$E$2356,B36)</f>
        <v>40</v>
      </c>
    </row>
    <row r="37" spans="2:4" ht="15">
      <c r="B37" s="198" t="s">
        <v>172</v>
      </c>
      <c r="C37" s="196">
        <f>SUMIF('Fichier général'!$E$7:$E$2356,B37,'Fichier général'!$D$7:$D$2356)</f>
        <v>19559</v>
      </c>
      <c r="D37" s="207">
        <f>COUNTIF('Fichier général'!$E$7:$E$2356,B37)</f>
        <v>60</v>
      </c>
    </row>
    <row r="38" spans="2:4" ht="15">
      <c r="B38" s="198" t="s">
        <v>517</v>
      </c>
      <c r="C38" s="196">
        <f>SUMIF('Fichier général'!$E$7:$E$2356,B38,'Fichier général'!$D$7:$D$2356)</f>
        <v>44540</v>
      </c>
      <c r="D38" s="207">
        <f>COUNTIF('Fichier général'!$E$7:$E$2356,B38)</f>
        <v>1</v>
      </c>
    </row>
    <row r="39" spans="2:4" ht="15">
      <c r="B39" s="198" t="s">
        <v>42</v>
      </c>
      <c r="C39" s="196">
        <f>SUMIF('Fichier général'!$E$7:$E$2356,B39,'Fichier général'!$D$7:$D$2356)</f>
        <v>10007</v>
      </c>
      <c r="D39" s="207">
        <f>COUNTIF('Fichier général'!$E$7:$E$2356,B39)</f>
        <v>22</v>
      </c>
    </row>
    <row r="40" spans="2:4" ht="15">
      <c r="B40" s="199" t="s">
        <v>171</v>
      </c>
      <c r="C40" s="196">
        <f>SUMIF('Fichier général'!$E$7:$E$2356,B40,'Fichier général'!$D$7:$D$2356)</f>
        <v>19889</v>
      </c>
      <c r="D40" s="207">
        <f>COUNTIF('Fichier général'!$E$7:$E$2356,B40)</f>
        <v>45</v>
      </c>
    </row>
    <row r="41" spans="2:4" ht="15">
      <c r="B41" s="198" t="s">
        <v>144</v>
      </c>
      <c r="C41" s="196">
        <f>SUMIF('Fichier général'!$E$7:$E$2356,B41,'Fichier général'!$D$7:$D$2356)</f>
        <v>18388</v>
      </c>
      <c r="D41" s="207">
        <f>COUNTIF('Fichier général'!$E$7:$E$2356,B41)</f>
        <v>23</v>
      </c>
    </row>
    <row r="42" spans="2:4" ht="15">
      <c r="B42" s="198" t="s">
        <v>136</v>
      </c>
      <c r="C42" s="196">
        <f>SUMIF('Fichier général'!$E$7:$E$2356,B42,'Fichier général'!$D$7:$D$2356)</f>
        <v>16499</v>
      </c>
      <c r="D42" s="207">
        <f>COUNTIF('Fichier général'!$E$7:$E$2356,B42)</f>
        <v>27</v>
      </c>
    </row>
    <row r="43" spans="2:4" ht="15">
      <c r="B43" s="198" t="s">
        <v>170</v>
      </c>
      <c r="C43" s="196">
        <f>SUMIF('Fichier général'!$E$7:$E$2356,B43,'Fichier général'!$D$7:$D$2356)</f>
        <v>30166</v>
      </c>
      <c r="D43" s="207">
        <f>COUNTIF('Fichier général'!$E$7:$E$2356,B43)</f>
        <v>44</v>
      </c>
    </row>
    <row r="44" spans="2:4" ht="15">
      <c r="B44" s="198" t="s">
        <v>141</v>
      </c>
      <c r="C44" s="196">
        <f>SUMIF('Fichier général'!$E$7:$E$2356,B44,'Fichier général'!$D$7:$D$2356)</f>
        <v>78805</v>
      </c>
      <c r="D44" s="207">
        <f>COUNTIF('Fichier général'!$E$7:$E$2356,B44)</f>
        <v>211</v>
      </c>
    </row>
    <row r="45" spans="2:4" ht="15">
      <c r="B45" s="198" t="s">
        <v>176</v>
      </c>
      <c r="C45" s="196">
        <f>SUMIF('Fichier général'!$E$7:$E$2356,B45,'Fichier général'!$D$7:$D$2356)</f>
        <v>18066</v>
      </c>
      <c r="D45" s="207">
        <f>COUNTIF('Fichier général'!$E$7:$E$2356,B45)</f>
        <v>40</v>
      </c>
    </row>
    <row r="46" spans="2:4" ht="15">
      <c r="B46" s="198" t="s">
        <v>139</v>
      </c>
      <c r="C46" s="196">
        <f>SUMIF('Fichier général'!$E$7:$E$2356,B46,'Fichier général'!$D$7:$D$2356)</f>
        <v>17367</v>
      </c>
      <c r="D46" s="207">
        <f>COUNTIF('Fichier général'!$E$7:$E$2356,B46)</f>
        <v>23</v>
      </c>
    </row>
    <row r="47" spans="2:4" ht="15">
      <c r="B47" s="198" t="s">
        <v>156</v>
      </c>
      <c r="C47" s="196">
        <f>SUMIF('Fichier général'!$E$7:$E$2356,B47,'Fichier général'!$D$7:$D$2356)</f>
        <v>5346</v>
      </c>
      <c r="D47" s="207">
        <f>COUNTIF('Fichier général'!$E$7:$E$2356,B47)</f>
        <v>15</v>
      </c>
    </row>
    <row r="48" spans="2:4" ht="15">
      <c r="B48" s="198" t="s">
        <v>157</v>
      </c>
      <c r="C48" s="196">
        <f>SUMIF('Fichier général'!$E$7:$E$2356,B48,'Fichier général'!$D$7:$D$2356)</f>
        <v>11362</v>
      </c>
      <c r="D48" s="207">
        <f>COUNTIF('Fichier général'!$E$7:$E$2356,B48)</f>
        <v>33</v>
      </c>
    </row>
    <row r="49" spans="2:4" ht="15">
      <c r="B49" s="198" t="s">
        <v>101</v>
      </c>
      <c r="C49" s="196">
        <f>SUMIF('Fichier général'!$E$7:$E$2356,B49,'Fichier général'!$D$7:$D$2356)</f>
        <v>25669</v>
      </c>
      <c r="D49" s="207">
        <f>COUNTIF('Fichier général'!$E$7:$E$2356,B49)</f>
        <v>70</v>
      </c>
    </row>
    <row r="50" spans="2:4" ht="15">
      <c r="B50" s="198" t="s">
        <v>98</v>
      </c>
      <c r="C50" s="196">
        <f>SUMIF('Fichier général'!$E$7:$E$2356,B50,'Fichier général'!$D$7:$D$2356)</f>
        <v>6181</v>
      </c>
      <c r="D50" s="207">
        <f>COUNTIF('Fichier général'!$E$7:$E$2356,B50)</f>
        <v>8</v>
      </c>
    </row>
    <row r="51" spans="2:4" ht="15">
      <c r="B51" s="198" t="s">
        <v>131</v>
      </c>
      <c r="C51" s="196">
        <f>SUMIF('Fichier général'!$E$7:$E$2356,B51,'Fichier général'!$D$7:$D$2356)</f>
        <v>6882</v>
      </c>
      <c r="D51" s="207">
        <f>COUNTIF('Fichier général'!$E$7:$E$2356,B51)</f>
        <v>24</v>
      </c>
    </row>
    <row r="52" spans="2:4" ht="15">
      <c r="B52" s="198" t="s">
        <v>146</v>
      </c>
      <c r="C52" s="196">
        <f>SUMIF('Fichier général'!$E$7:$E$2356,B52,'Fichier général'!$D$7:$D$2356)</f>
        <v>6630</v>
      </c>
      <c r="D52" s="207">
        <f>COUNTIF('Fichier général'!$E$7:$E$2356,B52)</f>
        <v>27</v>
      </c>
    </row>
    <row r="53" spans="2:4" ht="15">
      <c r="B53" s="198" t="s">
        <v>173</v>
      </c>
      <c r="C53" s="196">
        <f>SUMIF('Fichier général'!$E$7:$E$2356,B53,'Fichier général'!$D$7:$D$2356)</f>
        <v>17620</v>
      </c>
      <c r="D53" s="207">
        <f>COUNTIF('Fichier général'!$E$7:$E$2356,B53)</f>
        <v>53</v>
      </c>
    </row>
    <row r="54" spans="2:4" ht="15">
      <c r="B54" s="198" t="s">
        <v>166</v>
      </c>
      <c r="C54" s="196">
        <f>SUMIF('Fichier général'!$E$7:$E$2356,B54,'Fichier général'!$D$7:$D$2356)</f>
        <v>36911</v>
      </c>
      <c r="D54" s="207">
        <f>COUNTIF('Fichier général'!$E$7:$E$2356,B54)</f>
        <v>85</v>
      </c>
    </row>
    <row r="55" spans="2:4" ht="15">
      <c r="B55" s="198" t="s">
        <v>167</v>
      </c>
      <c r="C55" s="196">
        <f>SUMIF('Fichier général'!$E$7:$E$2356,B55,'Fichier général'!$D$7:$D$2356)</f>
        <v>25957</v>
      </c>
      <c r="D55" s="207">
        <f>COUNTIF('Fichier général'!$E$7:$E$2356,B55)</f>
        <v>57</v>
      </c>
    </row>
    <row r="56" spans="2:4" ht="15">
      <c r="B56" s="198" t="s">
        <v>140</v>
      </c>
      <c r="C56" s="196">
        <f>SUMIF('Fichier général'!$E$7:$E$2356,B56,'Fichier général'!$D$7:$D$2356)</f>
        <v>13444</v>
      </c>
      <c r="D56" s="207">
        <f>COUNTIF('Fichier général'!$E$7:$E$2356,B56)</f>
        <v>28</v>
      </c>
    </row>
    <row r="57" spans="2:4" ht="15">
      <c r="B57" s="198" t="s">
        <v>78</v>
      </c>
      <c r="C57" s="196">
        <f>SUMIF('Fichier général'!$E$7:$E$2356,B57,'Fichier général'!$D$7:$D$2356)</f>
        <v>7149</v>
      </c>
      <c r="D57" s="207">
        <f>COUNTIF('Fichier général'!$E$7:$E$2356,B57)</f>
        <v>32</v>
      </c>
    </row>
    <row r="58" spans="2:4" ht="15">
      <c r="B58" s="198" t="s">
        <v>114</v>
      </c>
      <c r="C58" s="196">
        <f>SUMIF('Fichier général'!$E$7:$E$2356,B58,'Fichier général'!$D$7:$D$2356)</f>
        <v>39626</v>
      </c>
      <c r="D58" s="207">
        <f>COUNTIF('Fichier général'!$E$7:$E$2356,B58)</f>
        <v>90</v>
      </c>
    </row>
    <row r="59" spans="2:4" ht="15">
      <c r="B59" s="198"/>
      <c r="C59" s="197"/>
      <c r="D59" s="203"/>
    </row>
    <row r="60" spans="2:4" ht="13.5" thickBot="1">
      <c r="B60" s="204"/>
      <c r="C60" s="205"/>
      <c r="D60" s="206"/>
    </row>
    <row r="61" spans="2:4" ht="16.5" thickTop="1" thickBot="1">
      <c r="B61" s="210" t="s">
        <v>568</v>
      </c>
      <c r="C61" s="209">
        <f>SUM(C3:C58)</f>
        <v>2386072</v>
      </c>
      <c r="D61" s="208">
        <f>SUM(D3:D60)</f>
        <v>2350</v>
      </c>
    </row>
    <row r="62" spans="2:4" ht="13.5" thickTop="1">
      <c r="C62" s="44"/>
    </row>
    <row r="63" spans="2:4">
      <c r="C63" s="44"/>
    </row>
  </sheetData>
  <autoFilter ref="B2:D58" xr:uid="{8FC6643C-58B6-46F4-B480-E9EA8CFD10AF}"/>
  <sortState xmlns:xlrd2="http://schemas.microsoft.com/office/spreadsheetml/2017/richdata2" ref="B3:D58">
    <sortCondition ref="B3:B58"/>
  </sortState>
  <conditionalFormatting sqref="B3:D61">
    <cfRule type="expression" dxfId="1" priority="1">
      <formula>MOD(ROW(),2)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EB42B-3781-4113-86C0-9165FAF02A32}">
  <dimension ref="A2:T1620"/>
  <sheetViews>
    <sheetView workbookViewId="0"/>
  </sheetViews>
  <sheetFormatPr baseColWidth="10" defaultRowHeight="12.75"/>
  <cols>
    <col min="1" max="1" width="37.7109375" style="128" customWidth="1"/>
    <col min="2" max="2" width="6" style="128" customWidth="1"/>
    <col min="3" max="3" width="9.85546875" style="128" customWidth="1"/>
    <col min="4" max="4" width="11.42578125" style="128"/>
    <col min="5" max="5" width="21.42578125" style="128" customWidth="1"/>
    <col min="6" max="6" width="32.28515625" style="128" customWidth="1"/>
    <col min="7" max="7" width="4" customWidth="1"/>
    <col min="8" max="8" width="37.7109375" style="128" customWidth="1"/>
    <col min="9" max="9" width="6" style="128" customWidth="1"/>
    <col min="10" max="10" width="10.28515625" style="128" customWidth="1"/>
    <col min="11" max="11" width="11.42578125" style="128"/>
    <col min="12" max="12" width="18.7109375" style="128" customWidth="1"/>
    <col min="13" max="13" width="24.7109375" style="128" customWidth="1"/>
    <col min="14" max="14" width="4.140625" customWidth="1"/>
    <col min="15" max="15" width="37.7109375" customWidth="1"/>
    <col min="16" max="16" width="6" customWidth="1"/>
    <col min="17" max="17" width="7.7109375" customWidth="1"/>
    <col min="18" max="18" width="10.140625" customWidth="1"/>
    <col min="19" max="19" width="18.7109375" customWidth="1"/>
    <col min="20" max="20" width="24.7109375" customWidth="1"/>
  </cols>
  <sheetData>
    <row r="2" spans="1:6" ht="44.25">
      <c r="A2" s="244" t="s">
        <v>563</v>
      </c>
      <c r="B2" s="244"/>
      <c r="C2" s="244"/>
      <c r="D2" s="244"/>
      <c r="E2" s="244"/>
      <c r="F2" s="244"/>
    </row>
    <row r="6" spans="1:6" ht="25.5">
      <c r="A6" s="173" t="s">
        <v>558</v>
      </c>
      <c r="B6" s="245" t="s">
        <v>559</v>
      </c>
      <c r="C6" s="245"/>
      <c r="D6" s="245"/>
      <c r="E6" s="245"/>
      <c r="F6" s="170"/>
    </row>
    <row r="7" spans="1:6" ht="25.5">
      <c r="A7" s="173"/>
      <c r="B7" s="173"/>
      <c r="C7" s="173"/>
      <c r="D7" s="173"/>
      <c r="E7" s="173"/>
    </row>
    <row r="8" spans="1:6" ht="25.5">
      <c r="A8" s="173"/>
      <c r="B8" s="173"/>
      <c r="C8" s="173"/>
      <c r="D8" s="173"/>
      <c r="E8" s="173"/>
    </row>
    <row r="9" spans="1:6" ht="25.5">
      <c r="A9" s="173" t="s">
        <v>558</v>
      </c>
      <c r="B9" s="245" t="s">
        <v>560</v>
      </c>
      <c r="C9" s="245"/>
      <c r="D9" s="245"/>
      <c r="E9" s="245"/>
    </row>
    <row r="10" spans="1:6" ht="25.5">
      <c r="A10" s="173"/>
      <c r="B10" s="173"/>
      <c r="C10" s="173"/>
      <c r="D10" s="173"/>
      <c r="E10" s="173"/>
    </row>
    <row r="11" spans="1:6" ht="25.5">
      <c r="A11" s="173"/>
      <c r="B11" s="173"/>
      <c r="C11" s="173"/>
      <c r="D11" s="173"/>
      <c r="E11" s="173"/>
    </row>
    <row r="12" spans="1:6" ht="25.5">
      <c r="A12" s="173" t="s">
        <v>558</v>
      </c>
      <c r="B12" s="245" t="s">
        <v>561</v>
      </c>
      <c r="C12" s="245"/>
      <c r="D12" s="245"/>
      <c r="E12" s="245"/>
    </row>
    <row r="50" spans="1:20" ht="21" thickBot="1">
      <c r="A50" s="236" t="s">
        <v>550</v>
      </c>
      <c r="B50" s="236"/>
      <c r="C50" s="236"/>
      <c r="D50" s="236"/>
      <c r="E50" s="236"/>
      <c r="F50" s="236"/>
      <c r="H50" s="171"/>
      <c r="I50" s="171"/>
      <c r="J50" s="171"/>
      <c r="K50" s="171"/>
      <c r="L50" s="171"/>
      <c r="M50" s="171"/>
    </row>
    <row r="51" spans="1:20" ht="21" thickBot="1">
      <c r="A51" s="236" t="s">
        <v>551</v>
      </c>
      <c r="B51" s="236"/>
      <c r="C51" s="236"/>
      <c r="D51" s="236"/>
      <c r="E51" s="237"/>
      <c r="F51" s="238"/>
      <c r="H51" s="172" t="s">
        <v>562</v>
      </c>
      <c r="I51" s="171"/>
      <c r="J51" s="171"/>
      <c r="K51" s="171"/>
      <c r="L51" s="239"/>
      <c r="M51" s="239"/>
    </row>
    <row r="52" spans="1:20" ht="13.5" thickBot="1">
      <c r="A52" s="220" t="s">
        <v>481</v>
      </c>
      <c r="B52" s="130">
        <f>+E366</f>
        <v>0</v>
      </c>
      <c r="C52" s="240" t="s">
        <v>564</v>
      </c>
      <c r="D52" s="240"/>
      <c r="E52" s="243">
        <f>+D366</f>
        <v>0</v>
      </c>
      <c r="F52" s="243"/>
      <c r="L52" s="235"/>
      <c r="M52" s="235"/>
    </row>
    <row r="53" spans="1:20" ht="50.25" thickTop="1">
      <c r="A53" s="103" t="s">
        <v>2</v>
      </c>
      <c r="B53" s="101" t="s">
        <v>401</v>
      </c>
      <c r="C53" s="101" t="s">
        <v>402</v>
      </c>
      <c r="D53" s="101" t="s">
        <v>452</v>
      </c>
      <c r="E53" s="102" t="s">
        <v>1</v>
      </c>
      <c r="F53" s="102" t="s">
        <v>3</v>
      </c>
      <c r="H53" s="168"/>
      <c r="I53" s="169"/>
      <c r="J53" s="169"/>
      <c r="K53" s="169"/>
      <c r="L53" s="168"/>
      <c r="M53" s="168"/>
    </row>
    <row r="54" spans="1:20">
      <c r="A54" s="129" t="str" cm="1">
        <f t="array" ref="A54">_xlfn._xlws.FILTER('Fichier général'!$A$7:$F$2356,'Fichier général'!$A$7:$A$2356=Recherche!E51,"")</f>
        <v/>
      </c>
      <c r="B54" s="129"/>
      <c r="C54" s="129"/>
      <c r="D54" s="129"/>
      <c r="E54" s="129"/>
      <c r="F54" s="129"/>
      <c r="O54" s="128"/>
      <c r="P54" s="128"/>
      <c r="Q54" s="128"/>
      <c r="R54" s="128"/>
      <c r="S54" s="128"/>
      <c r="T54" s="128"/>
    </row>
    <row r="55" spans="1:20">
      <c r="A55" s="129"/>
      <c r="B55" s="129"/>
      <c r="C55" s="129"/>
      <c r="D55" s="129"/>
      <c r="E55" s="129"/>
      <c r="F55" s="129"/>
      <c r="O55" s="128"/>
      <c r="P55" s="128"/>
      <c r="Q55" s="128"/>
      <c r="R55" s="128"/>
      <c r="S55" s="128"/>
      <c r="T55" s="128"/>
    </row>
    <row r="56" spans="1:20">
      <c r="A56" s="129"/>
      <c r="B56" s="129"/>
      <c r="C56" s="129"/>
      <c r="D56" s="129"/>
      <c r="E56" s="129"/>
      <c r="F56" s="129"/>
      <c r="O56" s="128"/>
      <c r="P56" s="128"/>
      <c r="Q56" s="128"/>
      <c r="R56" s="128"/>
      <c r="S56" s="128"/>
      <c r="T56" s="128"/>
    </row>
    <row r="57" spans="1:20">
      <c r="A57" s="129"/>
      <c r="B57" s="129"/>
      <c r="C57" s="129"/>
      <c r="D57" s="129"/>
      <c r="E57" s="129"/>
      <c r="F57" s="129"/>
      <c r="O57" s="128"/>
      <c r="P57" s="128"/>
      <c r="Q57" s="128"/>
      <c r="R57" s="128"/>
      <c r="S57" s="128"/>
      <c r="T57" s="128"/>
    </row>
    <row r="58" spans="1:20">
      <c r="A58" s="129"/>
      <c r="B58" s="129"/>
      <c r="C58" s="129"/>
      <c r="D58" s="129"/>
      <c r="E58" s="129"/>
      <c r="F58" s="129"/>
      <c r="O58" s="128"/>
      <c r="P58" s="128"/>
      <c r="Q58" s="128"/>
      <c r="R58" s="128"/>
      <c r="S58" s="128"/>
      <c r="T58" s="128"/>
    </row>
    <row r="59" spans="1:20">
      <c r="A59" s="129"/>
      <c r="B59" s="129"/>
      <c r="C59" s="129"/>
      <c r="D59" s="129"/>
      <c r="E59" s="129"/>
      <c r="F59" s="129"/>
      <c r="O59" s="128"/>
      <c r="P59" s="128"/>
      <c r="Q59" s="128"/>
      <c r="R59" s="128"/>
      <c r="S59" s="128"/>
      <c r="T59" s="128"/>
    </row>
    <row r="60" spans="1:20">
      <c r="A60" s="129"/>
      <c r="B60" s="129"/>
      <c r="C60" s="129"/>
      <c r="D60" s="129"/>
      <c r="E60" s="129"/>
      <c r="F60" s="129"/>
      <c r="O60" s="128"/>
      <c r="P60" s="128"/>
      <c r="Q60" s="128"/>
      <c r="R60" s="128"/>
      <c r="S60" s="128"/>
      <c r="T60" s="128"/>
    </row>
    <row r="61" spans="1:20">
      <c r="A61" s="129"/>
      <c r="B61" s="129"/>
      <c r="C61" s="129"/>
      <c r="D61" s="129"/>
      <c r="E61" s="129"/>
      <c r="F61" s="129"/>
      <c r="O61" s="128"/>
      <c r="P61" s="128"/>
      <c r="Q61" s="128"/>
      <c r="R61" s="128"/>
      <c r="S61" s="128"/>
      <c r="T61" s="128"/>
    </row>
    <row r="62" spans="1:20">
      <c r="A62" s="129"/>
      <c r="B62" s="129"/>
      <c r="C62" s="129"/>
      <c r="D62" s="129"/>
      <c r="E62" s="129"/>
      <c r="F62" s="129"/>
      <c r="O62" s="128"/>
      <c r="P62" s="128"/>
      <c r="Q62" s="128"/>
      <c r="R62" s="128"/>
      <c r="S62" s="128"/>
      <c r="T62" s="128"/>
    </row>
    <row r="63" spans="1:20">
      <c r="A63" s="129"/>
      <c r="B63" s="129"/>
      <c r="C63" s="129"/>
      <c r="D63" s="129"/>
      <c r="E63" s="129"/>
      <c r="F63" s="129"/>
      <c r="O63" s="128"/>
      <c r="P63" s="128"/>
      <c r="Q63" s="128"/>
      <c r="R63" s="128"/>
      <c r="S63" s="128"/>
      <c r="T63" s="128"/>
    </row>
    <row r="64" spans="1:20">
      <c r="A64" s="129"/>
      <c r="B64" s="129"/>
      <c r="C64" s="129"/>
      <c r="D64" s="129"/>
      <c r="E64" s="129"/>
      <c r="F64" s="129"/>
      <c r="O64" s="128"/>
      <c r="P64" s="128"/>
      <c r="Q64" s="128"/>
      <c r="R64" s="128"/>
      <c r="S64" s="128"/>
      <c r="T64" s="128"/>
    </row>
    <row r="65" spans="1:20">
      <c r="A65" s="129"/>
      <c r="B65" s="129"/>
      <c r="C65" s="129"/>
      <c r="D65" s="129"/>
      <c r="E65" s="129"/>
      <c r="F65" s="129"/>
      <c r="O65" s="128"/>
      <c r="P65" s="128"/>
      <c r="Q65" s="128"/>
      <c r="R65" s="128"/>
      <c r="S65" s="128"/>
      <c r="T65" s="128"/>
    </row>
    <row r="66" spans="1:20">
      <c r="A66" s="129"/>
      <c r="B66" s="129"/>
      <c r="C66" s="129"/>
      <c r="D66" s="129"/>
      <c r="E66" s="129"/>
      <c r="F66" s="129"/>
      <c r="O66" s="128"/>
      <c r="P66" s="128"/>
      <c r="Q66" s="128"/>
      <c r="R66" s="128"/>
      <c r="S66" s="128"/>
      <c r="T66" s="128"/>
    </row>
    <row r="67" spans="1:20">
      <c r="A67" s="129"/>
      <c r="B67" s="129"/>
      <c r="C67" s="129"/>
      <c r="D67" s="129"/>
      <c r="E67" s="129"/>
      <c r="F67" s="129"/>
      <c r="O67" s="128"/>
      <c r="P67" s="128"/>
      <c r="Q67" s="128"/>
      <c r="R67" s="128"/>
      <c r="S67" s="128"/>
      <c r="T67" s="128"/>
    </row>
    <row r="68" spans="1:20">
      <c r="A68" s="129"/>
      <c r="B68" s="129"/>
      <c r="C68" s="129"/>
      <c r="D68" s="129"/>
      <c r="E68" s="129"/>
      <c r="F68" s="129"/>
      <c r="O68" s="128"/>
      <c r="P68" s="128"/>
      <c r="Q68" s="128"/>
      <c r="R68" s="128"/>
      <c r="S68" s="128"/>
      <c r="T68" s="128"/>
    </row>
    <row r="69" spans="1:20">
      <c r="A69" s="129"/>
      <c r="B69" s="129"/>
      <c r="C69" s="129"/>
      <c r="D69" s="129"/>
      <c r="E69" s="129"/>
      <c r="F69" s="129"/>
      <c r="O69" s="128"/>
      <c r="P69" s="128"/>
      <c r="Q69" s="128"/>
      <c r="R69" s="128"/>
      <c r="S69" s="128"/>
      <c r="T69" s="128"/>
    </row>
    <row r="70" spans="1:20">
      <c r="A70" s="129"/>
      <c r="B70" s="129"/>
      <c r="C70" s="129"/>
      <c r="D70" s="129"/>
      <c r="E70" s="129"/>
      <c r="F70" s="129"/>
      <c r="O70" s="128"/>
      <c r="P70" s="128"/>
      <c r="Q70" s="128"/>
      <c r="R70" s="128"/>
      <c r="S70" s="128"/>
      <c r="T70" s="128"/>
    </row>
    <row r="71" spans="1:20">
      <c r="A71" s="129"/>
      <c r="B71" s="129"/>
      <c r="C71" s="129"/>
      <c r="D71" s="129"/>
      <c r="E71" s="129"/>
      <c r="F71" s="129"/>
      <c r="O71" s="128"/>
      <c r="P71" s="128"/>
      <c r="Q71" s="128"/>
      <c r="R71" s="128"/>
      <c r="S71" s="128"/>
      <c r="T71" s="128"/>
    </row>
    <row r="72" spans="1:20">
      <c r="A72" s="129"/>
      <c r="B72" s="129"/>
      <c r="C72" s="129"/>
      <c r="D72" s="129"/>
      <c r="E72" s="129"/>
      <c r="F72" s="129"/>
      <c r="O72" s="128"/>
      <c r="P72" s="128"/>
      <c r="Q72" s="128"/>
      <c r="R72" s="128"/>
      <c r="S72" s="128"/>
      <c r="T72" s="128"/>
    </row>
    <row r="73" spans="1:20">
      <c r="A73" s="129"/>
      <c r="B73" s="129"/>
      <c r="C73" s="129"/>
      <c r="D73" s="129"/>
      <c r="E73" s="129"/>
      <c r="F73" s="129"/>
      <c r="O73" s="128"/>
      <c r="P73" s="128"/>
      <c r="Q73" s="128"/>
      <c r="R73" s="128"/>
      <c r="S73" s="128"/>
      <c r="T73" s="128"/>
    </row>
    <row r="74" spans="1:20">
      <c r="A74" s="129"/>
      <c r="B74" s="129"/>
      <c r="C74" s="129"/>
      <c r="D74" s="129"/>
      <c r="E74" s="129"/>
      <c r="F74" s="129"/>
      <c r="O74" s="128"/>
      <c r="P74" s="128"/>
      <c r="Q74" s="128"/>
      <c r="R74" s="128"/>
      <c r="S74" s="128"/>
      <c r="T74" s="128"/>
    </row>
    <row r="75" spans="1:20">
      <c r="A75" s="129"/>
      <c r="B75" s="129"/>
      <c r="C75" s="129"/>
      <c r="D75" s="129"/>
      <c r="E75" s="129"/>
      <c r="F75" s="129"/>
      <c r="O75" s="128"/>
      <c r="P75" s="128"/>
      <c r="Q75" s="128"/>
      <c r="R75" s="128"/>
      <c r="S75" s="128"/>
      <c r="T75" s="128"/>
    </row>
    <row r="76" spans="1:20">
      <c r="A76" s="129"/>
      <c r="B76" s="129"/>
      <c r="C76" s="129"/>
      <c r="D76" s="129"/>
      <c r="E76" s="129"/>
      <c r="F76" s="129"/>
      <c r="O76" s="128"/>
      <c r="P76" s="128"/>
      <c r="Q76" s="128"/>
      <c r="R76" s="128"/>
      <c r="S76" s="128"/>
      <c r="T76" s="128"/>
    </row>
    <row r="77" spans="1:20">
      <c r="A77" s="129"/>
      <c r="B77" s="129"/>
      <c r="C77" s="129"/>
      <c r="D77" s="129"/>
      <c r="E77" s="129"/>
      <c r="F77" s="129"/>
      <c r="O77" s="128"/>
      <c r="P77" s="128"/>
      <c r="Q77" s="128"/>
      <c r="R77" s="128"/>
      <c r="S77" s="128"/>
      <c r="T77" s="128"/>
    </row>
    <row r="78" spans="1:20">
      <c r="A78" s="129"/>
      <c r="B78" s="129"/>
      <c r="C78" s="129"/>
      <c r="D78" s="129"/>
      <c r="E78" s="129"/>
      <c r="F78" s="129"/>
      <c r="O78" s="128"/>
      <c r="P78" s="128"/>
      <c r="Q78" s="128"/>
      <c r="R78" s="128"/>
      <c r="S78" s="128"/>
      <c r="T78" s="128"/>
    </row>
    <row r="79" spans="1:20">
      <c r="A79" s="129"/>
      <c r="B79" s="129"/>
      <c r="C79" s="129"/>
      <c r="D79" s="129"/>
      <c r="E79" s="129"/>
      <c r="F79" s="129"/>
      <c r="O79" s="128"/>
      <c r="P79" s="128"/>
      <c r="Q79" s="128"/>
      <c r="R79" s="128"/>
      <c r="S79" s="128"/>
      <c r="T79" s="128"/>
    </row>
    <row r="80" spans="1:20">
      <c r="A80" s="129"/>
      <c r="B80" s="129"/>
      <c r="C80" s="129"/>
      <c r="D80" s="129"/>
      <c r="E80" s="129"/>
      <c r="F80" s="129"/>
      <c r="O80" s="128"/>
      <c r="P80" s="128"/>
      <c r="Q80" s="128"/>
      <c r="R80" s="128"/>
      <c r="S80" s="128"/>
      <c r="T80" s="128"/>
    </row>
    <row r="81" spans="1:20">
      <c r="A81" s="129"/>
      <c r="B81" s="129"/>
      <c r="C81" s="129"/>
      <c r="D81" s="129"/>
      <c r="E81" s="129"/>
      <c r="F81" s="129"/>
      <c r="O81" s="128"/>
      <c r="P81" s="128"/>
      <c r="Q81" s="128"/>
      <c r="R81" s="128"/>
      <c r="S81" s="128"/>
      <c r="T81" s="128"/>
    </row>
    <row r="82" spans="1:20">
      <c r="A82" s="129"/>
      <c r="B82" s="129"/>
      <c r="C82" s="129"/>
      <c r="D82" s="129"/>
      <c r="E82" s="129"/>
      <c r="F82" s="129"/>
      <c r="O82" s="128"/>
      <c r="P82" s="128"/>
      <c r="Q82" s="128"/>
      <c r="R82" s="128"/>
      <c r="S82" s="128"/>
      <c r="T82" s="128"/>
    </row>
    <row r="83" spans="1:20">
      <c r="A83" s="129"/>
      <c r="B83" s="129"/>
      <c r="C83" s="129"/>
      <c r="D83" s="129"/>
      <c r="E83" s="129"/>
      <c r="F83" s="129"/>
      <c r="O83" s="128"/>
      <c r="P83" s="128"/>
      <c r="Q83" s="128"/>
      <c r="R83" s="128"/>
      <c r="S83" s="128"/>
      <c r="T83" s="128"/>
    </row>
    <row r="84" spans="1:20">
      <c r="A84" s="129"/>
      <c r="B84" s="129"/>
      <c r="C84" s="129"/>
      <c r="D84" s="129"/>
      <c r="E84" s="129"/>
      <c r="F84" s="129"/>
      <c r="O84" s="128"/>
      <c r="P84" s="128"/>
      <c r="Q84" s="128"/>
      <c r="R84" s="128"/>
      <c r="S84" s="128"/>
      <c r="T84" s="128"/>
    </row>
    <row r="85" spans="1:20">
      <c r="A85" s="129"/>
      <c r="B85" s="129"/>
      <c r="C85" s="129"/>
      <c r="D85" s="129"/>
      <c r="E85" s="129"/>
      <c r="F85" s="129"/>
      <c r="O85" s="128"/>
      <c r="P85" s="128"/>
      <c r="Q85" s="128"/>
      <c r="R85" s="128"/>
      <c r="S85" s="128"/>
      <c r="T85" s="128"/>
    </row>
    <row r="86" spans="1:20">
      <c r="A86" s="129"/>
      <c r="B86" s="129"/>
      <c r="C86" s="129"/>
      <c r="D86" s="129"/>
      <c r="E86" s="129"/>
      <c r="F86" s="129"/>
      <c r="O86" s="128"/>
      <c r="P86" s="128"/>
      <c r="Q86" s="128"/>
      <c r="R86" s="128"/>
      <c r="S86" s="128"/>
      <c r="T86" s="128"/>
    </row>
    <row r="87" spans="1:20">
      <c r="A87" s="129"/>
      <c r="B87" s="129"/>
      <c r="C87" s="129"/>
      <c r="D87" s="129"/>
      <c r="E87" s="129"/>
      <c r="F87" s="129"/>
      <c r="O87" s="128"/>
      <c r="P87" s="128"/>
      <c r="Q87" s="128"/>
      <c r="R87" s="128"/>
      <c r="S87" s="128"/>
      <c r="T87" s="128"/>
    </row>
    <row r="88" spans="1:20">
      <c r="A88" s="129"/>
      <c r="B88" s="129"/>
      <c r="C88" s="129"/>
      <c r="D88" s="129"/>
      <c r="E88" s="129"/>
      <c r="F88" s="129"/>
      <c r="O88" s="128"/>
      <c r="P88" s="128"/>
      <c r="Q88" s="128"/>
      <c r="R88" s="128"/>
      <c r="S88" s="128"/>
      <c r="T88" s="128"/>
    </row>
    <row r="89" spans="1:20">
      <c r="A89" s="129"/>
      <c r="B89" s="129"/>
      <c r="C89" s="129"/>
      <c r="D89" s="129"/>
      <c r="E89" s="129"/>
      <c r="F89" s="129"/>
      <c r="O89" s="128"/>
      <c r="P89" s="128"/>
      <c r="Q89" s="128"/>
      <c r="R89" s="128"/>
      <c r="S89" s="128"/>
      <c r="T89" s="128"/>
    </row>
    <row r="90" spans="1:20">
      <c r="A90" s="129"/>
      <c r="B90" s="129"/>
      <c r="C90" s="129"/>
      <c r="D90" s="129"/>
      <c r="E90" s="129"/>
      <c r="F90" s="129"/>
      <c r="O90" s="128"/>
      <c r="P90" s="128"/>
      <c r="Q90" s="128"/>
      <c r="R90" s="128"/>
      <c r="S90" s="128"/>
      <c r="T90" s="128"/>
    </row>
    <row r="91" spans="1:20">
      <c r="A91" s="129"/>
      <c r="B91" s="129"/>
      <c r="C91" s="129"/>
      <c r="D91" s="129"/>
      <c r="E91" s="129"/>
      <c r="F91" s="129"/>
      <c r="O91" s="128"/>
      <c r="P91" s="128"/>
      <c r="Q91" s="128"/>
      <c r="R91" s="128"/>
      <c r="S91" s="128"/>
      <c r="T91" s="128"/>
    </row>
    <row r="92" spans="1:20">
      <c r="A92" s="129"/>
      <c r="B92" s="129"/>
      <c r="C92" s="129"/>
      <c r="D92" s="129"/>
      <c r="E92" s="129"/>
      <c r="F92" s="129"/>
      <c r="O92" s="128"/>
      <c r="P92" s="128"/>
      <c r="Q92" s="128"/>
      <c r="R92" s="128"/>
      <c r="S92" s="128"/>
      <c r="T92" s="128"/>
    </row>
    <row r="93" spans="1:20">
      <c r="A93" s="129"/>
      <c r="B93" s="129"/>
      <c r="C93" s="129"/>
      <c r="D93" s="129"/>
      <c r="E93" s="129"/>
      <c r="F93" s="129"/>
      <c r="O93" s="128"/>
      <c r="P93" s="128"/>
      <c r="Q93" s="128"/>
      <c r="R93" s="128"/>
      <c r="S93" s="128"/>
      <c r="T93" s="128"/>
    </row>
    <row r="94" spans="1:20">
      <c r="A94" s="129"/>
      <c r="B94" s="129"/>
      <c r="C94" s="129"/>
      <c r="D94" s="129"/>
      <c r="E94" s="129"/>
      <c r="F94" s="129"/>
      <c r="O94" s="128"/>
      <c r="P94" s="128"/>
      <c r="Q94" s="128"/>
      <c r="R94" s="128"/>
      <c r="S94" s="128"/>
      <c r="T94" s="128"/>
    </row>
    <row r="95" spans="1:20">
      <c r="A95" s="129"/>
      <c r="B95" s="129"/>
      <c r="C95" s="129"/>
      <c r="D95" s="129"/>
      <c r="E95" s="129"/>
      <c r="F95" s="129"/>
      <c r="O95" s="128"/>
      <c r="P95" s="128"/>
      <c r="Q95" s="128"/>
      <c r="R95" s="128"/>
      <c r="S95" s="128"/>
      <c r="T95" s="128"/>
    </row>
    <row r="96" spans="1:20">
      <c r="A96" s="129"/>
      <c r="B96" s="129"/>
      <c r="C96" s="129"/>
      <c r="D96" s="129"/>
      <c r="E96" s="129"/>
      <c r="F96" s="129"/>
      <c r="O96" s="128"/>
      <c r="P96" s="128"/>
      <c r="Q96" s="128"/>
      <c r="R96" s="128"/>
      <c r="S96" s="128"/>
      <c r="T96" s="128"/>
    </row>
    <row r="97" spans="1:20">
      <c r="A97" s="129"/>
      <c r="B97" s="129"/>
      <c r="C97" s="129"/>
      <c r="D97" s="129"/>
      <c r="E97" s="129"/>
      <c r="F97" s="129"/>
      <c r="O97" s="128"/>
      <c r="P97" s="128"/>
      <c r="Q97" s="128"/>
      <c r="R97" s="128"/>
      <c r="S97" s="128"/>
      <c r="T97" s="128"/>
    </row>
    <row r="98" spans="1:20">
      <c r="A98" s="129"/>
      <c r="B98" s="129"/>
      <c r="C98" s="129"/>
      <c r="D98" s="129"/>
      <c r="E98" s="129"/>
      <c r="F98" s="129"/>
      <c r="O98" s="128"/>
      <c r="P98" s="128"/>
      <c r="Q98" s="128"/>
      <c r="R98" s="128"/>
      <c r="S98" s="128"/>
      <c r="T98" s="128"/>
    </row>
    <row r="99" spans="1:20">
      <c r="A99" s="129"/>
      <c r="B99" s="129"/>
      <c r="C99" s="129"/>
      <c r="D99" s="129"/>
      <c r="E99" s="129"/>
      <c r="F99" s="129"/>
      <c r="O99" s="128"/>
      <c r="P99" s="128"/>
      <c r="Q99" s="128"/>
      <c r="R99" s="128"/>
      <c r="S99" s="128"/>
      <c r="T99" s="128"/>
    </row>
    <row r="100" spans="1:20">
      <c r="A100" s="129"/>
      <c r="B100" s="129"/>
      <c r="C100" s="129"/>
      <c r="D100" s="129"/>
      <c r="E100" s="129"/>
      <c r="F100" s="129"/>
      <c r="O100" s="128"/>
      <c r="P100" s="128"/>
      <c r="Q100" s="128"/>
      <c r="R100" s="128"/>
      <c r="S100" s="128"/>
      <c r="T100" s="128"/>
    </row>
    <row r="101" spans="1:20">
      <c r="A101" s="129"/>
      <c r="B101" s="129"/>
      <c r="C101" s="129"/>
      <c r="D101" s="129"/>
      <c r="E101" s="129"/>
      <c r="F101" s="129"/>
      <c r="O101" s="128"/>
      <c r="P101" s="128"/>
      <c r="Q101" s="128"/>
      <c r="R101" s="128"/>
      <c r="S101" s="128"/>
      <c r="T101" s="128"/>
    </row>
    <row r="102" spans="1:20">
      <c r="A102" s="129"/>
      <c r="B102" s="129"/>
      <c r="C102" s="129"/>
      <c r="D102" s="129"/>
      <c r="E102" s="129"/>
      <c r="F102" s="129"/>
      <c r="O102" s="128"/>
      <c r="P102" s="128"/>
      <c r="Q102" s="128"/>
      <c r="R102" s="128"/>
      <c r="S102" s="128"/>
      <c r="T102" s="128"/>
    </row>
    <row r="103" spans="1:20">
      <c r="A103" s="129"/>
      <c r="B103" s="129"/>
      <c r="C103" s="129"/>
      <c r="D103" s="129"/>
      <c r="E103" s="129"/>
      <c r="F103" s="129"/>
      <c r="O103" s="128"/>
      <c r="P103" s="128"/>
      <c r="Q103" s="128"/>
      <c r="R103" s="128"/>
      <c r="S103" s="128"/>
      <c r="T103" s="128"/>
    </row>
    <row r="104" spans="1:20">
      <c r="A104" s="129"/>
      <c r="B104" s="129"/>
      <c r="C104" s="129"/>
      <c r="D104" s="129"/>
      <c r="E104" s="129"/>
      <c r="F104" s="129"/>
      <c r="O104" s="128"/>
      <c r="P104" s="128"/>
      <c r="Q104" s="128"/>
      <c r="R104" s="128"/>
      <c r="S104" s="128"/>
      <c r="T104" s="128"/>
    </row>
    <row r="105" spans="1:20">
      <c r="A105" s="129"/>
      <c r="B105" s="129"/>
      <c r="C105" s="129"/>
      <c r="D105" s="129"/>
      <c r="E105" s="129"/>
      <c r="F105" s="129"/>
      <c r="O105" s="128"/>
      <c r="P105" s="128"/>
      <c r="Q105" s="128"/>
      <c r="R105" s="128"/>
      <c r="S105" s="128"/>
      <c r="T105" s="128"/>
    </row>
    <row r="106" spans="1:20">
      <c r="A106" s="129"/>
      <c r="B106" s="129"/>
      <c r="C106" s="129"/>
      <c r="D106" s="129"/>
      <c r="E106" s="129"/>
      <c r="F106" s="129"/>
      <c r="O106" s="128"/>
      <c r="P106" s="128"/>
      <c r="Q106" s="128"/>
      <c r="R106" s="128"/>
      <c r="S106" s="128"/>
      <c r="T106" s="128"/>
    </row>
    <row r="107" spans="1:20">
      <c r="A107" s="129"/>
      <c r="B107" s="129"/>
      <c r="C107" s="129"/>
      <c r="D107" s="129"/>
      <c r="E107" s="129"/>
      <c r="F107" s="129"/>
      <c r="O107" s="128"/>
      <c r="P107" s="128"/>
      <c r="Q107" s="128"/>
      <c r="R107" s="128"/>
      <c r="S107" s="128"/>
      <c r="T107" s="128"/>
    </row>
    <row r="108" spans="1:20">
      <c r="A108" s="129"/>
      <c r="B108" s="129"/>
      <c r="C108" s="129"/>
      <c r="D108" s="129"/>
      <c r="E108" s="129"/>
      <c r="F108" s="129"/>
      <c r="O108" s="128"/>
      <c r="P108" s="128"/>
      <c r="Q108" s="128"/>
      <c r="R108" s="128"/>
      <c r="S108" s="128"/>
      <c r="T108" s="128"/>
    </row>
    <row r="109" spans="1:20">
      <c r="A109" s="129"/>
      <c r="B109" s="129"/>
      <c r="C109" s="129"/>
      <c r="D109" s="129"/>
      <c r="E109" s="129"/>
      <c r="F109" s="129"/>
      <c r="O109" s="128"/>
      <c r="P109" s="128"/>
      <c r="Q109" s="128"/>
      <c r="R109" s="128"/>
      <c r="S109" s="128"/>
      <c r="T109" s="128"/>
    </row>
    <row r="110" spans="1:20">
      <c r="A110" s="129"/>
      <c r="B110" s="129"/>
      <c r="C110" s="129"/>
      <c r="D110" s="129"/>
      <c r="E110" s="129"/>
      <c r="F110" s="129"/>
      <c r="O110" s="128"/>
      <c r="P110" s="128"/>
      <c r="Q110" s="128"/>
      <c r="R110" s="128"/>
      <c r="S110" s="128"/>
      <c r="T110" s="128"/>
    </row>
    <row r="111" spans="1:20">
      <c r="A111" s="129"/>
      <c r="B111" s="129"/>
      <c r="C111" s="129"/>
      <c r="D111" s="129"/>
      <c r="E111" s="129"/>
      <c r="F111" s="129"/>
      <c r="O111" s="128"/>
      <c r="P111" s="128"/>
      <c r="Q111" s="128"/>
      <c r="R111" s="128"/>
      <c r="S111" s="128"/>
      <c r="T111" s="128"/>
    </row>
    <row r="112" spans="1:20">
      <c r="A112" s="129"/>
      <c r="B112" s="129"/>
      <c r="C112" s="129"/>
      <c r="D112" s="129"/>
      <c r="E112" s="129"/>
      <c r="F112" s="129"/>
      <c r="O112" s="128"/>
      <c r="P112" s="128"/>
      <c r="Q112" s="128"/>
      <c r="R112" s="128"/>
      <c r="S112" s="128"/>
      <c r="T112" s="128"/>
    </row>
    <row r="113" spans="1:20">
      <c r="A113" s="129"/>
      <c r="B113" s="129"/>
      <c r="C113" s="129"/>
      <c r="D113" s="129"/>
      <c r="E113" s="129"/>
      <c r="F113" s="129"/>
      <c r="O113" s="128"/>
      <c r="P113" s="128"/>
      <c r="Q113" s="128"/>
      <c r="R113" s="128"/>
      <c r="S113" s="128"/>
      <c r="T113" s="128"/>
    </row>
    <row r="114" spans="1:20">
      <c r="A114" s="129"/>
      <c r="B114" s="129"/>
      <c r="C114" s="129"/>
      <c r="D114" s="129"/>
      <c r="E114" s="129"/>
      <c r="F114" s="129"/>
      <c r="O114" s="128"/>
      <c r="P114" s="128"/>
      <c r="Q114" s="128"/>
      <c r="R114" s="128"/>
      <c r="S114" s="128"/>
      <c r="T114" s="128"/>
    </row>
    <row r="115" spans="1:20">
      <c r="A115" s="129"/>
      <c r="B115" s="129"/>
      <c r="C115" s="129"/>
      <c r="D115" s="129"/>
      <c r="E115" s="129"/>
      <c r="F115" s="129"/>
      <c r="O115" s="128"/>
      <c r="P115" s="128"/>
      <c r="Q115" s="128"/>
      <c r="R115" s="128"/>
      <c r="S115" s="128"/>
      <c r="T115" s="128"/>
    </row>
    <row r="116" spans="1:20">
      <c r="A116" s="129"/>
      <c r="B116" s="129"/>
      <c r="C116" s="129"/>
      <c r="D116" s="129"/>
      <c r="E116" s="129"/>
      <c r="F116" s="129"/>
      <c r="O116" s="128"/>
      <c r="P116" s="128"/>
      <c r="Q116" s="128"/>
      <c r="R116" s="128"/>
      <c r="S116" s="128"/>
      <c r="T116" s="128"/>
    </row>
    <row r="117" spans="1:20">
      <c r="A117" s="129"/>
      <c r="B117" s="129"/>
      <c r="C117" s="129"/>
      <c r="D117" s="129"/>
      <c r="E117" s="129"/>
      <c r="F117" s="129"/>
      <c r="O117" s="128"/>
      <c r="P117" s="128"/>
      <c r="Q117" s="128"/>
      <c r="R117" s="128"/>
      <c r="S117" s="128"/>
      <c r="T117" s="128"/>
    </row>
    <row r="118" spans="1:20">
      <c r="A118" s="129"/>
      <c r="B118" s="129"/>
      <c r="C118" s="129"/>
      <c r="D118" s="129"/>
      <c r="E118" s="129"/>
      <c r="F118" s="129"/>
      <c r="O118" s="128"/>
      <c r="P118" s="128"/>
      <c r="Q118" s="128"/>
      <c r="R118" s="128"/>
      <c r="S118" s="128"/>
      <c r="T118" s="128"/>
    </row>
    <row r="119" spans="1:20">
      <c r="A119" s="129"/>
      <c r="B119" s="129"/>
      <c r="C119" s="129"/>
      <c r="D119" s="129"/>
      <c r="E119" s="129"/>
      <c r="F119" s="129"/>
      <c r="O119" s="128"/>
      <c r="P119" s="128"/>
      <c r="Q119" s="128"/>
      <c r="R119" s="128"/>
      <c r="S119" s="128"/>
      <c r="T119" s="128"/>
    </row>
    <row r="120" spans="1:20">
      <c r="A120" s="129"/>
      <c r="B120" s="129"/>
      <c r="C120" s="129"/>
      <c r="D120" s="129"/>
      <c r="E120" s="129"/>
      <c r="F120" s="129"/>
      <c r="O120" s="128"/>
      <c r="P120" s="128"/>
      <c r="Q120" s="128"/>
      <c r="R120" s="128"/>
      <c r="S120" s="128"/>
      <c r="T120" s="128"/>
    </row>
    <row r="121" spans="1:20">
      <c r="A121" s="129"/>
      <c r="B121" s="129"/>
      <c r="C121" s="129"/>
      <c r="D121" s="129"/>
      <c r="E121" s="129"/>
      <c r="F121" s="129"/>
      <c r="O121" s="128"/>
      <c r="P121" s="128"/>
      <c r="Q121" s="128"/>
      <c r="R121" s="128"/>
      <c r="S121" s="128"/>
      <c r="T121" s="128"/>
    </row>
    <row r="122" spans="1:20">
      <c r="A122" s="129"/>
      <c r="B122" s="129"/>
      <c r="C122" s="129"/>
      <c r="D122" s="129"/>
      <c r="E122" s="129"/>
      <c r="F122" s="129"/>
      <c r="O122" s="128"/>
      <c r="P122" s="128"/>
      <c r="Q122" s="128"/>
      <c r="R122" s="128"/>
      <c r="S122" s="128"/>
      <c r="T122" s="128"/>
    </row>
    <row r="123" spans="1:20">
      <c r="A123" s="129"/>
      <c r="B123" s="129"/>
      <c r="C123" s="129"/>
      <c r="D123" s="129"/>
      <c r="E123" s="129"/>
      <c r="F123" s="129"/>
      <c r="O123" s="128"/>
      <c r="P123" s="128"/>
      <c r="Q123" s="128"/>
      <c r="R123" s="128"/>
      <c r="S123" s="128"/>
      <c r="T123" s="128"/>
    </row>
    <row r="124" spans="1:20">
      <c r="A124" s="129"/>
      <c r="B124" s="129"/>
      <c r="C124" s="129"/>
      <c r="D124" s="129"/>
      <c r="E124" s="129"/>
      <c r="F124" s="129"/>
      <c r="O124" s="128"/>
      <c r="P124" s="128"/>
      <c r="Q124" s="128"/>
      <c r="R124" s="128"/>
      <c r="S124" s="128"/>
      <c r="T124" s="128"/>
    </row>
    <row r="125" spans="1:20">
      <c r="A125" s="129"/>
      <c r="B125" s="129"/>
      <c r="C125" s="129"/>
      <c r="D125" s="129"/>
      <c r="E125" s="129"/>
      <c r="F125" s="129"/>
      <c r="O125" s="128"/>
      <c r="P125" s="128"/>
      <c r="Q125" s="128"/>
      <c r="R125" s="128"/>
      <c r="S125" s="128"/>
      <c r="T125" s="128"/>
    </row>
    <row r="126" spans="1:20">
      <c r="A126" s="129"/>
      <c r="B126" s="129"/>
      <c r="C126" s="129"/>
      <c r="D126" s="129"/>
      <c r="E126" s="129"/>
      <c r="F126" s="129"/>
      <c r="O126" s="128"/>
      <c r="P126" s="128"/>
      <c r="Q126" s="128"/>
      <c r="R126" s="128"/>
      <c r="S126" s="128"/>
      <c r="T126" s="128"/>
    </row>
    <row r="127" spans="1:20">
      <c r="A127" s="129"/>
      <c r="B127" s="129"/>
      <c r="C127" s="129"/>
      <c r="D127" s="129"/>
      <c r="E127" s="129"/>
      <c r="F127" s="129"/>
      <c r="O127" s="128"/>
      <c r="P127" s="128"/>
      <c r="Q127" s="128"/>
      <c r="R127" s="128"/>
      <c r="S127" s="128"/>
      <c r="T127" s="128"/>
    </row>
    <row r="128" spans="1:20">
      <c r="A128" s="129"/>
      <c r="B128" s="129"/>
      <c r="C128" s="129"/>
      <c r="D128" s="129"/>
      <c r="E128" s="129"/>
      <c r="F128" s="129"/>
      <c r="O128" s="128"/>
      <c r="P128" s="128"/>
      <c r="Q128" s="128"/>
      <c r="R128" s="128"/>
      <c r="S128" s="128"/>
      <c r="T128" s="128"/>
    </row>
    <row r="129" spans="1:20">
      <c r="A129" s="129"/>
      <c r="B129" s="129"/>
      <c r="C129" s="129"/>
      <c r="D129" s="129"/>
      <c r="E129" s="129"/>
      <c r="F129" s="129"/>
      <c r="O129" s="128"/>
      <c r="P129" s="128"/>
      <c r="Q129" s="128"/>
      <c r="R129" s="128"/>
      <c r="S129" s="128"/>
      <c r="T129" s="128"/>
    </row>
    <row r="130" spans="1:20">
      <c r="A130" s="129"/>
      <c r="B130" s="129"/>
      <c r="C130" s="129"/>
      <c r="D130" s="129"/>
      <c r="E130" s="129"/>
      <c r="F130" s="129"/>
      <c r="O130" s="128"/>
      <c r="P130" s="128"/>
      <c r="Q130" s="128"/>
      <c r="R130" s="128"/>
      <c r="S130" s="128"/>
      <c r="T130" s="128"/>
    </row>
    <row r="131" spans="1:20">
      <c r="A131" s="129"/>
      <c r="B131" s="129"/>
      <c r="C131" s="129"/>
      <c r="D131" s="129"/>
      <c r="E131" s="129"/>
      <c r="F131" s="129"/>
      <c r="O131" s="128"/>
      <c r="P131" s="128"/>
      <c r="Q131" s="128"/>
      <c r="R131" s="128"/>
      <c r="S131" s="128"/>
      <c r="T131" s="128"/>
    </row>
    <row r="132" spans="1:20">
      <c r="A132" s="129"/>
      <c r="B132" s="129"/>
      <c r="C132" s="129"/>
      <c r="D132" s="129"/>
      <c r="E132" s="129"/>
      <c r="F132" s="129"/>
      <c r="O132" s="128"/>
      <c r="P132" s="128"/>
      <c r="Q132" s="128"/>
      <c r="R132" s="128"/>
      <c r="S132" s="128"/>
      <c r="T132" s="128"/>
    </row>
    <row r="133" spans="1:20">
      <c r="A133" s="129"/>
      <c r="B133" s="129"/>
      <c r="C133" s="129"/>
      <c r="D133" s="129"/>
      <c r="E133" s="129"/>
      <c r="F133" s="129"/>
      <c r="O133" s="128"/>
      <c r="P133" s="128"/>
      <c r="Q133" s="128"/>
      <c r="R133" s="128"/>
      <c r="S133" s="128"/>
      <c r="T133" s="128"/>
    </row>
    <row r="134" spans="1:20">
      <c r="A134" s="129"/>
      <c r="B134" s="129"/>
      <c r="C134" s="129"/>
      <c r="D134" s="129"/>
      <c r="E134" s="129"/>
      <c r="F134" s="129"/>
      <c r="O134" s="128"/>
      <c r="P134" s="128"/>
      <c r="Q134" s="128"/>
      <c r="R134" s="128"/>
      <c r="S134" s="128"/>
      <c r="T134" s="128"/>
    </row>
    <row r="135" spans="1:20">
      <c r="A135" s="129"/>
      <c r="B135" s="129"/>
      <c r="C135" s="129"/>
      <c r="D135" s="129"/>
      <c r="E135" s="129"/>
      <c r="F135" s="129"/>
      <c r="O135" s="128"/>
      <c r="P135" s="128"/>
      <c r="Q135" s="128"/>
      <c r="R135" s="128"/>
      <c r="S135" s="128"/>
      <c r="T135" s="128"/>
    </row>
    <row r="136" spans="1:20">
      <c r="A136" s="129"/>
      <c r="B136" s="129"/>
      <c r="C136" s="129"/>
      <c r="D136" s="129"/>
      <c r="E136" s="129"/>
      <c r="F136" s="129"/>
      <c r="O136" s="128"/>
      <c r="P136" s="128"/>
      <c r="Q136" s="128"/>
      <c r="R136" s="128"/>
      <c r="S136" s="128"/>
      <c r="T136" s="128"/>
    </row>
    <row r="137" spans="1:20">
      <c r="A137" s="129"/>
      <c r="B137" s="129"/>
      <c r="C137" s="129"/>
      <c r="D137" s="129"/>
      <c r="E137" s="129"/>
      <c r="F137" s="129"/>
      <c r="O137" s="128"/>
      <c r="P137" s="128"/>
      <c r="Q137" s="128"/>
      <c r="R137" s="128"/>
      <c r="S137" s="128"/>
      <c r="T137" s="128"/>
    </row>
    <row r="138" spans="1:20">
      <c r="A138" s="129"/>
      <c r="B138" s="129"/>
      <c r="C138" s="129"/>
      <c r="D138" s="129"/>
      <c r="E138" s="129"/>
      <c r="F138" s="129"/>
      <c r="O138" s="128"/>
      <c r="P138" s="128"/>
      <c r="Q138" s="128"/>
      <c r="R138" s="128"/>
      <c r="S138" s="128"/>
      <c r="T138" s="128"/>
    </row>
    <row r="139" spans="1:20">
      <c r="A139" s="129"/>
      <c r="B139" s="129"/>
      <c r="C139" s="129"/>
      <c r="D139" s="129"/>
      <c r="E139" s="129"/>
      <c r="F139" s="129"/>
      <c r="O139" s="128"/>
      <c r="P139" s="128"/>
      <c r="Q139" s="128"/>
      <c r="R139" s="128"/>
      <c r="S139" s="128"/>
      <c r="T139" s="128"/>
    </row>
    <row r="140" spans="1:20">
      <c r="A140" s="129"/>
      <c r="B140" s="129"/>
      <c r="C140" s="129"/>
      <c r="D140" s="129"/>
      <c r="E140" s="129"/>
      <c r="F140" s="129"/>
      <c r="O140" s="128"/>
      <c r="P140" s="128"/>
      <c r="Q140" s="128"/>
      <c r="R140" s="128"/>
      <c r="S140" s="128"/>
      <c r="T140" s="128"/>
    </row>
    <row r="141" spans="1:20">
      <c r="A141" s="129"/>
      <c r="B141" s="129"/>
      <c r="C141" s="129"/>
      <c r="D141" s="129"/>
      <c r="E141" s="129"/>
      <c r="F141" s="129"/>
      <c r="O141" s="128"/>
      <c r="P141" s="128"/>
      <c r="Q141" s="128"/>
      <c r="R141" s="128"/>
      <c r="S141" s="128"/>
      <c r="T141" s="128"/>
    </row>
    <row r="142" spans="1:20">
      <c r="A142" s="129"/>
      <c r="B142" s="129"/>
      <c r="C142" s="129"/>
      <c r="D142" s="129"/>
      <c r="E142" s="129"/>
      <c r="F142" s="129"/>
      <c r="O142" s="128"/>
      <c r="P142" s="128"/>
      <c r="Q142" s="128"/>
      <c r="R142" s="128"/>
      <c r="S142" s="128"/>
      <c r="T142" s="128"/>
    </row>
    <row r="143" spans="1:20">
      <c r="A143" s="129"/>
      <c r="B143" s="129"/>
      <c r="C143" s="129"/>
      <c r="D143" s="129"/>
      <c r="E143" s="129"/>
      <c r="F143" s="129"/>
      <c r="O143" s="128"/>
      <c r="P143" s="128"/>
      <c r="Q143" s="128"/>
      <c r="R143" s="128"/>
      <c r="S143" s="128"/>
      <c r="T143" s="128"/>
    </row>
    <row r="144" spans="1:20">
      <c r="A144" s="129"/>
      <c r="B144" s="129"/>
      <c r="C144" s="129"/>
      <c r="D144" s="129"/>
      <c r="E144" s="129"/>
      <c r="F144" s="129"/>
      <c r="O144" s="128"/>
      <c r="P144" s="128"/>
      <c r="Q144" s="128"/>
      <c r="R144" s="128"/>
      <c r="S144" s="128"/>
      <c r="T144" s="128"/>
    </row>
    <row r="145" spans="1:20">
      <c r="A145" s="129"/>
      <c r="B145" s="129"/>
      <c r="C145" s="129"/>
      <c r="D145" s="129"/>
      <c r="E145" s="129"/>
      <c r="F145" s="129"/>
      <c r="O145" s="128"/>
      <c r="P145" s="128"/>
      <c r="Q145" s="128"/>
      <c r="R145" s="128"/>
      <c r="S145" s="128"/>
      <c r="T145" s="128"/>
    </row>
    <row r="146" spans="1:20">
      <c r="A146" s="129"/>
      <c r="B146" s="129"/>
      <c r="C146" s="129"/>
      <c r="D146" s="129"/>
      <c r="E146" s="129"/>
      <c r="F146" s="129"/>
      <c r="O146" s="128"/>
      <c r="P146" s="128"/>
      <c r="Q146" s="128"/>
      <c r="R146" s="128"/>
      <c r="S146" s="128"/>
      <c r="T146" s="128"/>
    </row>
    <row r="147" spans="1:20">
      <c r="A147" s="129"/>
      <c r="B147" s="129"/>
      <c r="C147" s="129"/>
      <c r="D147" s="129"/>
      <c r="E147" s="129"/>
      <c r="F147" s="129"/>
      <c r="O147" s="128"/>
      <c r="P147" s="128"/>
      <c r="Q147" s="128"/>
      <c r="R147" s="128"/>
      <c r="S147" s="128"/>
      <c r="T147" s="128"/>
    </row>
    <row r="148" spans="1:20">
      <c r="A148" s="129"/>
      <c r="B148" s="129"/>
      <c r="C148" s="129"/>
      <c r="D148" s="129"/>
      <c r="E148" s="129"/>
      <c r="F148" s="129"/>
      <c r="O148" s="128"/>
      <c r="P148" s="128"/>
      <c r="Q148" s="128"/>
      <c r="R148" s="128"/>
      <c r="S148" s="128"/>
      <c r="T148" s="128"/>
    </row>
    <row r="149" spans="1:20">
      <c r="A149" s="129"/>
      <c r="B149" s="129"/>
      <c r="C149" s="129"/>
      <c r="D149" s="129"/>
      <c r="E149" s="129"/>
      <c r="F149" s="129"/>
      <c r="O149" s="128"/>
      <c r="P149" s="128"/>
      <c r="Q149" s="128"/>
      <c r="R149" s="128"/>
      <c r="S149" s="128"/>
      <c r="T149" s="128"/>
    </row>
    <row r="150" spans="1:20">
      <c r="A150" s="129"/>
      <c r="B150" s="129"/>
      <c r="C150" s="129"/>
      <c r="D150" s="129"/>
      <c r="E150" s="129"/>
      <c r="F150" s="129"/>
      <c r="O150" s="128"/>
      <c r="P150" s="128"/>
      <c r="Q150" s="128"/>
      <c r="R150" s="128"/>
      <c r="S150" s="128"/>
      <c r="T150" s="128"/>
    </row>
    <row r="151" spans="1:20">
      <c r="A151" s="129"/>
      <c r="B151" s="129"/>
      <c r="C151" s="129"/>
      <c r="D151" s="129"/>
      <c r="E151" s="129"/>
      <c r="F151" s="129"/>
      <c r="O151" s="128"/>
      <c r="P151" s="128"/>
      <c r="Q151" s="128"/>
      <c r="R151" s="128"/>
      <c r="S151" s="128"/>
      <c r="T151" s="128"/>
    </row>
    <row r="152" spans="1:20">
      <c r="A152" s="129"/>
      <c r="B152" s="129"/>
      <c r="C152" s="129"/>
      <c r="D152" s="129"/>
      <c r="E152" s="129"/>
      <c r="F152" s="129"/>
      <c r="O152" s="128"/>
      <c r="P152" s="128"/>
      <c r="Q152" s="128"/>
      <c r="R152" s="128"/>
      <c r="S152" s="128"/>
      <c r="T152" s="128"/>
    </row>
    <row r="153" spans="1:20">
      <c r="A153" s="129"/>
      <c r="B153" s="129"/>
      <c r="C153" s="129"/>
      <c r="D153" s="129"/>
      <c r="E153" s="129"/>
      <c r="F153" s="129"/>
      <c r="O153" s="128"/>
      <c r="P153" s="128"/>
      <c r="Q153" s="128"/>
      <c r="R153" s="128"/>
      <c r="S153" s="128"/>
      <c r="T153" s="128"/>
    </row>
    <row r="154" spans="1:20">
      <c r="A154" s="129"/>
      <c r="B154" s="129"/>
      <c r="C154" s="129"/>
      <c r="D154" s="129"/>
      <c r="E154" s="129"/>
      <c r="F154" s="129"/>
      <c r="O154" s="128"/>
      <c r="P154" s="128"/>
      <c r="Q154" s="128"/>
      <c r="R154" s="128"/>
      <c r="S154" s="128"/>
      <c r="T154" s="128"/>
    </row>
    <row r="155" spans="1:20">
      <c r="A155" s="129"/>
      <c r="B155" s="129"/>
      <c r="C155" s="129"/>
      <c r="D155" s="129"/>
      <c r="E155" s="129"/>
      <c r="F155" s="129"/>
      <c r="O155" s="128"/>
      <c r="P155" s="128"/>
      <c r="Q155" s="128"/>
      <c r="R155" s="128"/>
      <c r="S155" s="128"/>
      <c r="T155" s="128"/>
    </row>
    <row r="156" spans="1:20">
      <c r="A156" s="129"/>
      <c r="B156" s="129"/>
      <c r="C156" s="129"/>
      <c r="D156" s="129"/>
      <c r="E156" s="129"/>
      <c r="F156" s="129"/>
      <c r="O156" s="128"/>
      <c r="P156" s="128"/>
      <c r="Q156" s="128"/>
      <c r="R156" s="128"/>
      <c r="S156" s="128"/>
      <c r="T156" s="128"/>
    </row>
    <row r="157" spans="1:20">
      <c r="A157" s="129"/>
      <c r="B157" s="129"/>
      <c r="C157" s="129"/>
      <c r="D157" s="129"/>
      <c r="E157" s="129"/>
      <c r="F157" s="129"/>
      <c r="O157" s="128"/>
      <c r="P157" s="128"/>
      <c r="Q157" s="128"/>
      <c r="R157" s="128"/>
      <c r="S157" s="128"/>
      <c r="T157" s="128"/>
    </row>
    <row r="158" spans="1:20">
      <c r="A158" s="129"/>
      <c r="B158" s="129"/>
      <c r="C158" s="129"/>
      <c r="D158" s="129"/>
      <c r="E158" s="129"/>
      <c r="F158" s="129"/>
      <c r="O158" s="128"/>
      <c r="P158" s="128"/>
      <c r="Q158" s="128"/>
      <c r="R158" s="128"/>
      <c r="S158" s="128"/>
      <c r="T158" s="128"/>
    </row>
    <row r="159" spans="1:20">
      <c r="A159" s="129"/>
      <c r="B159" s="129"/>
      <c r="C159" s="129"/>
      <c r="D159" s="129"/>
      <c r="E159" s="129"/>
      <c r="F159" s="129"/>
      <c r="O159" s="128"/>
      <c r="P159" s="128"/>
      <c r="Q159" s="128"/>
      <c r="R159" s="128"/>
      <c r="S159" s="128"/>
      <c r="T159" s="128"/>
    </row>
    <row r="160" spans="1:20">
      <c r="A160" s="129"/>
      <c r="B160" s="129"/>
      <c r="C160" s="129"/>
      <c r="D160" s="129"/>
      <c r="E160" s="129"/>
      <c r="F160" s="129"/>
      <c r="O160" s="128"/>
      <c r="P160" s="128"/>
      <c r="Q160" s="128"/>
      <c r="R160" s="128"/>
      <c r="S160" s="128"/>
      <c r="T160" s="128"/>
    </row>
    <row r="161" spans="1:20">
      <c r="A161" s="129"/>
      <c r="B161" s="129"/>
      <c r="C161" s="129"/>
      <c r="D161" s="129"/>
      <c r="E161" s="129"/>
      <c r="F161" s="129"/>
      <c r="O161" s="128"/>
      <c r="P161" s="128"/>
      <c r="Q161" s="128"/>
      <c r="R161" s="128"/>
      <c r="S161" s="128"/>
      <c r="T161" s="128"/>
    </row>
    <row r="162" spans="1:20">
      <c r="A162" s="129"/>
      <c r="B162" s="129"/>
      <c r="C162" s="129"/>
      <c r="D162" s="129"/>
      <c r="E162" s="129"/>
      <c r="F162" s="129"/>
      <c r="O162" s="128"/>
      <c r="P162" s="128"/>
      <c r="Q162" s="128"/>
      <c r="R162" s="128"/>
      <c r="S162" s="128"/>
      <c r="T162" s="128"/>
    </row>
    <row r="163" spans="1:20">
      <c r="A163" s="129"/>
      <c r="B163" s="129"/>
      <c r="C163" s="129"/>
      <c r="D163" s="129"/>
      <c r="E163" s="129"/>
      <c r="F163" s="129"/>
      <c r="O163" s="128"/>
      <c r="P163" s="128"/>
      <c r="Q163" s="128"/>
      <c r="R163" s="128"/>
      <c r="S163" s="128"/>
      <c r="T163" s="128"/>
    </row>
    <row r="164" spans="1:20">
      <c r="A164" s="129"/>
      <c r="B164" s="129"/>
      <c r="C164" s="129"/>
      <c r="D164" s="129"/>
      <c r="E164" s="129"/>
      <c r="F164" s="129"/>
      <c r="O164" s="128"/>
      <c r="P164" s="128"/>
      <c r="Q164" s="128"/>
      <c r="R164" s="128"/>
      <c r="S164" s="128"/>
      <c r="T164" s="128"/>
    </row>
    <row r="165" spans="1:20">
      <c r="A165" s="129"/>
      <c r="B165" s="129"/>
      <c r="C165" s="129"/>
      <c r="D165" s="129"/>
      <c r="E165" s="129"/>
      <c r="F165" s="129"/>
      <c r="O165" s="128"/>
      <c r="P165" s="128"/>
      <c r="Q165" s="128"/>
      <c r="R165" s="128"/>
      <c r="S165" s="128"/>
      <c r="T165" s="128"/>
    </row>
    <row r="166" spans="1:20">
      <c r="A166" s="129"/>
      <c r="B166" s="129"/>
      <c r="C166" s="129"/>
      <c r="D166" s="129"/>
      <c r="E166" s="129"/>
      <c r="F166" s="129"/>
      <c r="O166" s="128"/>
      <c r="P166" s="128"/>
      <c r="Q166" s="128"/>
      <c r="R166" s="128"/>
      <c r="S166" s="128"/>
      <c r="T166" s="128"/>
    </row>
    <row r="167" spans="1:20">
      <c r="A167" s="129"/>
      <c r="B167" s="129"/>
      <c r="C167" s="129"/>
      <c r="D167" s="129"/>
      <c r="E167" s="129"/>
      <c r="F167" s="129"/>
      <c r="O167" s="128"/>
      <c r="P167" s="128"/>
      <c r="Q167" s="128"/>
      <c r="R167" s="128"/>
      <c r="S167" s="128"/>
      <c r="T167" s="128"/>
    </row>
    <row r="168" spans="1:20">
      <c r="A168" s="129"/>
      <c r="B168" s="129"/>
      <c r="C168" s="129"/>
      <c r="D168" s="129"/>
      <c r="E168" s="129"/>
      <c r="F168" s="129"/>
      <c r="O168" s="128"/>
      <c r="P168" s="128"/>
      <c r="Q168" s="128"/>
      <c r="R168" s="128"/>
      <c r="S168" s="128"/>
      <c r="T168" s="128"/>
    </row>
    <row r="169" spans="1:20">
      <c r="A169" s="129"/>
      <c r="B169" s="129"/>
      <c r="C169" s="129"/>
      <c r="D169" s="129"/>
      <c r="E169" s="129"/>
      <c r="F169" s="129"/>
      <c r="O169" s="128"/>
      <c r="P169" s="128"/>
      <c r="Q169" s="128"/>
      <c r="R169" s="128"/>
      <c r="S169" s="128"/>
      <c r="T169" s="128"/>
    </row>
    <row r="170" spans="1:20">
      <c r="A170" s="129"/>
      <c r="B170" s="129"/>
      <c r="C170" s="129"/>
      <c r="D170" s="129"/>
      <c r="E170" s="129"/>
      <c r="F170" s="129"/>
      <c r="O170" s="128"/>
      <c r="P170" s="128"/>
      <c r="Q170" s="128"/>
      <c r="R170" s="128"/>
      <c r="S170" s="128"/>
      <c r="T170" s="128"/>
    </row>
    <row r="171" spans="1:20">
      <c r="A171" s="129"/>
      <c r="B171" s="129"/>
      <c r="C171" s="129"/>
      <c r="D171" s="129"/>
      <c r="E171" s="129"/>
      <c r="F171" s="129"/>
      <c r="O171" s="128"/>
      <c r="P171" s="128"/>
      <c r="Q171" s="128"/>
      <c r="R171" s="128"/>
      <c r="S171" s="128"/>
      <c r="T171" s="128"/>
    </row>
    <row r="172" spans="1:20">
      <c r="A172" s="129"/>
      <c r="B172" s="129"/>
      <c r="C172" s="129"/>
      <c r="D172" s="129"/>
      <c r="E172" s="129"/>
      <c r="F172" s="129"/>
      <c r="O172" s="128"/>
      <c r="P172" s="128"/>
      <c r="Q172" s="128"/>
      <c r="R172" s="128"/>
      <c r="S172" s="128"/>
      <c r="T172" s="128"/>
    </row>
    <row r="173" spans="1:20">
      <c r="A173" s="129"/>
      <c r="B173" s="129"/>
      <c r="C173" s="129"/>
      <c r="D173" s="129"/>
      <c r="E173" s="129"/>
      <c r="F173" s="129"/>
      <c r="O173" s="128"/>
      <c r="P173" s="128"/>
      <c r="Q173" s="128"/>
      <c r="R173" s="128"/>
      <c r="S173" s="128"/>
      <c r="T173" s="128"/>
    </row>
    <row r="174" spans="1:20">
      <c r="A174" s="129"/>
      <c r="B174" s="129"/>
      <c r="C174" s="129"/>
      <c r="D174" s="129"/>
      <c r="E174" s="129"/>
      <c r="F174" s="129"/>
      <c r="O174" s="128"/>
      <c r="P174" s="128"/>
      <c r="Q174" s="128"/>
      <c r="R174" s="128"/>
      <c r="S174" s="128"/>
      <c r="T174" s="128"/>
    </row>
    <row r="175" spans="1:20">
      <c r="A175" s="129"/>
      <c r="B175" s="129"/>
      <c r="C175" s="129"/>
      <c r="D175" s="129"/>
      <c r="E175" s="129"/>
      <c r="F175" s="129"/>
      <c r="O175" s="128"/>
      <c r="P175" s="128"/>
      <c r="Q175" s="128"/>
      <c r="R175" s="128"/>
      <c r="S175" s="128"/>
      <c r="T175" s="128"/>
    </row>
    <row r="176" spans="1:20">
      <c r="A176" s="129"/>
      <c r="B176" s="129"/>
      <c r="C176" s="129"/>
      <c r="D176" s="129"/>
      <c r="E176" s="129"/>
      <c r="F176" s="129"/>
      <c r="O176" s="128"/>
      <c r="P176" s="128"/>
      <c r="Q176" s="128"/>
      <c r="R176" s="128"/>
      <c r="S176" s="128"/>
      <c r="T176" s="128"/>
    </row>
    <row r="177" spans="1:20">
      <c r="A177" s="129"/>
      <c r="B177" s="129"/>
      <c r="C177" s="129"/>
      <c r="D177" s="129"/>
      <c r="E177" s="129"/>
      <c r="F177" s="129"/>
      <c r="O177" s="128"/>
      <c r="P177" s="128"/>
      <c r="Q177" s="128"/>
      <c r="R177" s="128"/>
      <c r="S177" s="128"/>
      <c r="T177" s="128"/>
    </row>
    <row r="178" spans="1:20">
      <c r="A178" s="129"/>
      <c r="B178" s="129"/>
      <c r="C178" s="129"/>
      <c r="D178" s="129"/>
      <c r="E178" s="129"/>
      <c r="F178" s="129"/>
      <c r="O178" s="128"/>
      <c r="P178" s="128"/>
      <c r="Q178" s="128"/>
      <c r="R178" s="128"/>
      <c r="S178" s="128"/>
      <c r="T178" s="128"/>
    </row>
    <row r="179" spans="1:20">
      <c r="A179" s="129"/>
      <c r="B179" s="129"/>
      <c r="C179" s="129"/>
      <c r="D179" s="129"/>
      <c r="E179" s="129"/>
      <c r="F179" s="129"/>
      <c r="O179" s="128"/>
      <c r="P179" s="128"/>
      <c r="Q179" s="128"/>
      <c r="R179" s="128"/>
      <c r="S179" s="128"/>
      <c r="T179" s="128"/>
    </row>
    <row r="180" spans="1:20">
      <c r="A180" s="129"/>
      <c r="B180" s="129"/>
      <c r="C180" s="129"/>
      <c r="D180" s="129"/>
      <c r="E180" s="129"/>
      <c r="F180" s="129"/>
      <c r="O180" s="128"/>
      <c r="P180" s="128"/>
      <c r="Q180" s="128"/>
      <c r="R180" s="128"/>
      <c r="S180" s="128"/>
      <c r="T180" s="128"/>
    </row>
    <row r="181" spans="1:20">
      <c r="A181" s="129"/>
      <c r="B181" s="129"/>
      <c r="C181" s="129"/>
      <c r="D181" s="129"/>
      <c r="E181" s="129"/>
      <c r="F181" s="129"/>
      <c r="O181" s="128"/>
      <c r="P181" s="128"/>
      <c r="Q181" s="128"/>
      <c r="R181" s="128"/>
      <c r="S181" s="128"/>
      <c r="T181" s="128"/>
    </row>
    <row r="182" spans="1:20">
      <c r="A182" s="129"/>
      <c r="B182" s="129"/>
      <c r="C182" s="129"/>
      <c r="D182" s="129"/>
      <c r="E182" s="129"/>
      <c r="F182" s="129"/>
      <c r="O182" s="128"/>
      <c r="P182" s="128"/>
      <c r="Q182" s="128"/>
      <c r="R182" s="128"/>
      <c r="S182" s="128"/>
      <c r="T182" s="128"/>
    </row>
    <row r="183" spans="1:20">
      <c r="A183" s="129"/>
      <c r="B183" s="129"/>
      <c r="C183" s="129"/>
      <c r="D183" s="129"/>
      <c r="E183" s="129"/>
      <c r="F183" s="129"/>
      <c r="O183" s="128"/>
      <c r="P183" s="128"/>
      <c r="Q183" s="128"/>
      <c r="R183" s="128"/>
      <c r="S183" s="128"/>
      <c r="T183" s="128"/>
    </row>
    <row r="184" spans="1:20">
      <c r="A184" s="129"/>
      <c r="B184" s="129"/>
      <c r="C184" s="129"/>
      <c r="D184" s="129"/>
      <c r="E184" s="129"/>
      <c r="F184" s="129"/>
      <c r="O184" s="128"/>
      <c r="P184" s="128"/>
      <c r="Q184" s="128"/>
      <c r="R184" s="128"/>
      <c r="S184" s="128"/>
      <c r="T184" s="128"/>
    </row>
    <row r="185" spans="1:20">
      <c r="A185" s="129"/>
      <c r="B185" s="129"/>
      <c r="C185" s="129"/>
      <c r="D185" s="129"/>
      <c r="E185" s="129"/>
      <c r="F185" s="129"/>
      <c r="O185" s="128"/>
      <c r="P185" s="128"/>
      <c r="Q185" s="128"/>
      <c r="R185" s="128"/>
      <c r="S185" s="128"/>
      <c r="T185" s="128"/>
    </row>
    <row r="186" spans="1:20">
      <c r="A186" s="129"/>
      <c r="B186" s="129"/>
      <c r="C186" s="129"/>
      <c r="D186" s="129"/>
      <c r="E186" s="129"/>
      <c r="F186" s="129"/>
      <c r="O186" s="128"/>
      <c r="P186" s="128"/>
      <c r="Q186" s="128"/>
      <c r="R186" s="128"/>
      <c r="S186" s="128"/>
      <c r="T186" s="128"/>
    </row>
    <row r="187" spans="1:20">
      <c r="A187" s="129"/>
      <c r="B187" s="129"/>
      <c r="C187" s="129"/>
      <c r="D187" s="129"/>
      <c r="E187" s="129"/>
      <c r="F187" s="129"/>
      <c r="O187" s="128"/>
      <c r="P187" s="128"/>
      <c r="Q187" s="128"/>
      <c r="R187" s="128"/>
      <c r="S187" s="128"/>
      <c r="T187" s="128"/>
    </row>
    <row r="188" spans="1:20">
      <c r="A188" s="129"/>
      <c r="B188" s="129"/>
      <c r="C188" s="129"/>
      <c r="D188" s="129"/>
      <c r="E188" s="129"/>
      <c r="F188" s="129"/>
      <c r="O188" s="128"/>
      <c r="P188" s="128"/>
      <c r="Q188" s="128"/>
      <c r="R188" s="128"/>
      <c r="S188" s="128"/>
      <c r="T188" s="128"/>
    </row>
    <row r="189" spans="1:20">
      <c r="A189" s="129"/>
      <c r="B189" s="129"/>
      <c r="C189" s="129"/>
      <c r="D189" s="129"/>
      <c r="E189" s="129"/>
      <c r="F189" s="129"/>
      <c r="O189" s="128"/>
      <c r="P189" s="128"/>
      <c r="Q189" s="128"/>
      <c r="R189" s="128"/>
      <c r="S189" s="128"/>
      <c r="T189" s="128"/>
    </row>
    <row r="190" spans="1:20">
      <c r="A190" s="129"/>
      <c r="B190" s="129"/>
      <c r="C190" s="129"/>
      <c r="D190" s="129"/>
      <c r="E190" s="129"/>
      <c r="F190" s="129"/>
      <c r="O190" s="128"/>
      <c r="P190" s="128"/>
      <c r="Q190" s="128"/>
      <c r="R190" s="128"/>
      <c r="S190" s="128"/>
      <c r="T190" s="128"/>
    </row>
    <row r="191" spans="1:20">
      <c r="A191" s="129"/>
      <c r="B191" s="129"/>
      <c r="C191" s="129"/>
      <c r="D191" s="129"/>
      <c r="E191" s="129"/>
      <c r="F191" s="129"/>
      <c r="O191" s="128"/>
      <c r="P191" s="128"/>
      <c r="Q191" s="128"/>
      <c r="R191" s="128"/>
      <c r="S191" s="128"/>
      <c r="T191" s="128"/>
    </row>
    <row r="192" spans="1:20">
      <c r="A192" s="129"/>
      <c r="B192" s="129"/>
      <c r="C192" s="129"/>
      <c r="D192" s="129"/>
      <c r="E192" s="129"/>
      <c r="F192" s="129"/>
      <c r="O192" s="128"/>
      <c r="P192" s="128"/>
      <c r="Q192" s="128"/>
      <c r="R192" s="128"/>
      <c r="S192" s="128"/>
      <c r="T192" s="128"/>
    </row>
    <row r="193" spans="1:20">
      <c r="A193" s="129"/>
      <c r="B193" s="129"/>
      <c r="C193" s="129"/>
      <c r="D193" s="129"/>
      <c r="E193" s="129"/>
      <c r="F193" s="129"/>
      <c r="O193" s="128"/>
      <c r="P193" s="128"/>
      <c r="Q193" s="128"/>
      <c r="R193" s="128"/>
      <c r="S193" s="128"/>
      <c r="T193" s="128"/>
    </row>
    <row r="194" spans="1:20">
      <c r="A194" s="129"/>
      <c r="B194" s="129"/>
      <c r="C194" s="129"/>
      <c r="D194" s="129"/>
      <c r="E194" s="129"/>
      <c r="F194" s="129"/>
      <c r="O194" s="128"/>
      <c r="P194" s="128"/>
      <c r="Q194" s="128"/>
      <c r="R194" s="128"/>
      <c r="S194" s="128"/>
      <c r="T194" s="128"/>
    </row>
    <row r="195" spans="1:20">
      <c r="A195" s="129"/>
      <c r="B195" s="129"/>
      <c r="C195" s="129"/>
      <c r="D195" s="129"/>
      <c r="E195" s="129"/>
      <c r="F195" s="129"/>
      <c r="O195" s="128"/>
      <c r="P195" s="128"/>
      <c r="Q195" s="128"/>
      <c r="R195" s="128"/>
      <c r="S195" s="128"/>
      <c r="T195" s="128"/>
    </row>
    <row r="196" spans="1:20">
      <c r="A196" s="129"/>
      <c r="B196" s="129"/>
      <c r="C196" s="129"/>
      <c r="D196" s="129"/>
      <c r="E196" s="129"/>
      <c r="F196" s="129"/>
      <c r="O196" s="128"/>
      <c r="P196" s="128"/>
      <c r="Q196" s="128"/>
      <c r="R196" s="128"/>
      <c r="S196" s="128"/>
      <c r="T196" s="128"/>
    </row>
    <row r="197" spans="1:20">
      <c r="A197" s="129"/>
      <c r="B197" s="129"/>
      <c r="C197" s="129"/>
      <c r="D197" s="129"/>
      <c r="E197" s="129"/>
      <c r="F197" s="129"/>
      <c r="O197" s="128"/>
      <c r="P197" s="128"/>
      <c r="Q197" s="128"/>
      <c r="R197" s="128"/>
      <c r="S197" s="128"/>
      <c r="T197" s="128"/>
    </row>
    <row r="198" spans="1:20">
      <c r="A198" s="129"/>
      <c r="B198" s="129"/>
      <c r="C198" s="129"/>
      <c r="D198" s="129"/>
      <c r="E198" s="129"/>
      <c r="F198" s="129"/>
      <c r="O198" s="128"/>
      <c r="P198" s="128"/>
      <c r="Q198" s="128"/>
      <c r="R198" s="128"/>
      <c r="S198" s="128"/>
      <c r="T198" s="128"/>
    </row>
    <row r="199" spans="1:20">
      <c r="A199" s="129"/>
      <c r="B199" s="129"/>
      <c r="C199" s="129"/>
      <c r="D199" s="129"/>
      <c r="E199" s="129"/>
      <c r="F199" s="129"/>
      <c r="O199" s="128"/>
      <c r="P199" s="128"/>
      <c r="Q199" s="128"/>
      <c r="R199" s="128"/>
      <c r="S199" s="128"/>
      <c r="T199" s="128"/>
    </row>
    <row r="200" spans="1:20">
      <c r="A200" s="129"/>
      <c r="B200" s="129"/>
      <c r="C200" s="129"/>
      <c r="D200" s="129"/>
      <c r="E200" s="129"/>
      <c r="F200" s="129"/>
      <c r="O200" s="128"/>
      <c r="P200" s="128"/>
      <c r="Q200" s="128"/>
      <c r="R200" s="128"/>
      <c r="S200" s="128"/>
      <c r="T200" s="128"/>
    </row>
    <row r="201" spans="1:20">
      <c r="A201" s="129"/>
      <c r="B201" s="129"/>
      <c r="C201" s="129"/>
      <c r="D201" s="129"/>
      <c r="E201" s="129"/>
      <c r="F201" s="129"/>
      <c r="O201" s="128"/>
      <c r="P201" s="128"/>
      <c r="Q201" s="128"/>
      <c r="R201" s="128"/>
      <c r="S201" s="128"/>
      <c r="T201" s="128"/>
    </row>
    <row r="202" spans="1:20">
      <c r="A202" s="129"/>
      <c r="B202" s="129"/>
      <c r="C202" s="129"/>
      <c r="D202" s="129"/>
      <c r="E202" s="129"/>
      <c r="F202" s="129"/>
      <c r="O202" s="128"/>
      <c r="P202" s="128"/>
      <c r="Q202" s="128"/>
      <c r="R202" s="128"/>
      <c r="S202" s="128"/>
      <c r="T202" s="128"/>
    </row>
    <row r="203" spans="1:20">
      <c r="A203" s="129"/>
      <c r="B203" s="129"/>
      <c r="C203" s="129"/>
      <c r="D203" s="129"/>
      <c r="E203" s="129"/>
      <c r="F203" s="129"/>
      <c r="O203" s="128"/>
      <c r="P203" s="128"/>
      <c r="Q203" s="128"/>
      <c r="R203" s="128"/>
      <c r="S203" s="128"/>
      <c r="T203" s="128"/>
    </row>
    <row r="204" spans="1:20">
      <c r="A204" s="129"/>
      <c r="B204" s="129"/>
      <c r="C204" s="129"/>
      <c r="D204" s="129"/>
      <c r="E204" s="129"/>
      <c r="F204" s="129"/>
      <c r="O204" s="128"/>
      <c r="P204" s="128"/>
      <c r="Q204" s="128"/>
      <c r="R204" s="128"/>
      <c r="S204" s="128"/>
      <c r="T204" s="128"/>
    </row>
    <row r="205" spans="1:20">
      <c r="A205" s="129"/>
      <c r="B205" s="129"/>
      <c r="C205" s="129"/>
      <c r="D205" s="129"/>
      <c r="E205" s="129"/>
      <c r="F205" s="129"/>
      <c r="O205" s="128"/>
      <c r="P205" s="128"/>
      <c r="Q205" s="128"/>
      <c r="R205" s="128"/>
      <c r="S205" s="128"/>
      <c r="T205" s="128"/>
    </row>
    <row r="206" spans="1:20">
      <c r="A206" s="129"/>
      <c r="B206" s="129"/>
      <c r="C206" s="129"/>
      <c r="D206" s="129"/>
      <c r="E206" s="129"/>
      <c r="F206" s="129"/>
      <c r="O206" s="128"/>
      <c r="P206" s="128"/>
      <c r="Q206" s="128"/>
      <c r="R206" s="128"/>
      <c r="S206" s="128"/>
      <c r="T206" s="128"/>
    </row>
    <row r="207" spans="1:20">
      <c r="A207" s="129"/>
      <c r="B207" s="129"/>
      <c r="C207" s="129"/>
      <c r="D207" s="129"/>
      <c r="E207" s="129"/>
      <c r="F207" s="129"/>
      <c r="O207" s="128"/>
      <c r="P207" s="128"/>
      <c r="Q207" s="128"/>
      <c r="R207" s="128"/>
      <c r="S207" s="128"/>
      <c r="T207" s="128"/>
    </row>
    <row r="208" spans="1:20">
      <c r="A208" s="129"/>
      <c r="B208" s="129"/>
      <c r="C208" s="129"/>
      <c r="D208" s="129"/>
      <c r="E208" s="129"/>
      <c r="F208" s="129"/>
      <c r="O208" s="128"/>
      <c r="P208" s="128"/>
      <c r="Q208" s="128"/>
      <c r="R208" s="128"/>
      <c r="S208" s="128"/>
      <c r="T208" s="128"/>
    </row>
    <row r="209" spans="1:20">
      <c r="A209" s="129"/>
      <c r="B209" s="129"/>
      <c r="C209" s="129"/>
      <c r="D209" s="129"/>
      <c r="E209" s="129"/>
      <c r="F209" s="129"/>
      <c r="O209" s="128"/>
      <c r="P209" s="128"/>
      <c r="Q209" s="128"/>
      <c r="R209" s="128"/>
      <c r="S209" s="128"/>
      <c r="T209" s="128"/>
    </row>
    <row r="210" spans="1:20">
      <c r="A210" s="129"/>
      <c r="B210" s="129"/>
      <c r="C210" s="129"/>
      <c r="D210" s="129"/>
      <c r="E210" s="129"/>
      <c r="F210" s="129"/>
      <c r="O210" s="128"/>
      <c r="P210" s="128"/>
      <c r="Q210" s="128"/>
      <c r="R210" s="128"/>
      <c r="S210" s="128"/>
      <c r="T210" s="128"/>
    </row>
    <row r="211" spans="1:20">
      <c r="A211" s="129"/>
      <c r="B211" s="129"/>
      <c r="C211" s="129"/>
      <c r="D211" s="129"/>
      <c r="E211" s="129"/>
      <c r="F211" s="129"/>
      <c r="H211" s="128" t="str" cm="1">
        <f t="array" ref="H211">_xlfn._xlws.FILTER('Fichier général'!A7:F2356,'Fichier général'!F7:F2356=Recherche!L51,"")</f>
        <v/>
      </c>
      <c r="O211" s="128"/>
      <c r="P211" s="128"/>
      <c r="Q211" s="128"/>
      <c r="R211" s="128"/>
      <c r="S211" s="128"/>
      <c r="T211" s="128"/>
    </row>
    <row r="212" spans="1:20">
      <c r="A212" s="129"/>
      <c r="B212" s="129"/>
      <c r="C212" s="129"/>
      <c r="D212" s="129"/>
      <c r="E212" s="129"/>
      <c r="F212" s="129"/>
      <c r="O212" s="128"/>
      <c r="P212" s="128"/>
      <c r="Q212" s="128"/>
      <c r="R212" s="128"/>
      <c r="S212" s="128"/>
      <c r="T212" s="128"/>
    </row>
    <row r="213" spans="1:20">
      <c r="A213" s="129"/>
      <c r="B213" s="129"/>
      <c r="C213" s="129"/>
      <c r="D213" s="129"/>
      <c r="E213" s="129"/>
      <c r="F213" s="129"/>
      <c r="O213" s="128"/>
      <c r="P213" s="128"/>
      <c r="Q213" s="128"/>
      <c r="R213" s="128"/>
      <c r="S213" s="128"/>
      <c r="T213" s="128"/>
    </row>
    <row r="214" spans="1:20">
      <c r="A214" s="129"/>
      <c r="B214" s="129"/>
      <c r="C214" s="129"/>
      <c r="D214" s="129"/>
      <c r="E214" s="129"/>
      <c r="F214" s="129"/>
      <c r="O214" s="128"/>
      <c r="P214" s="128"/>
      <c r="Q214" s="128"/>
      <c r="R214" s="128"/>
      <c r="S214" s="128"/>
      <c r="T214" s="128"/>
    </row>
    <row r="215" spans="1:20">
      <c r="A215" s="129"/>
      <c r="B215" s="129"/>
      <c r="C215" s="129"/>
      <c r="D215" s="129"/>
      <c r="E215" s="129"/>
      <c r="F215" s="129"/>
      <c r="O215" s="128"/>
      <c r="P215" s="128"/>
      <c r="Q215" s="128"/>
      <c r="R215" s="128"/>
      <c r="S215" s="128"/>
      <c r="T215" s="128"/>
    </row>
    <row r="216" spans="1:20">
      <c r="A216" s="129"/>
      <c r="B216" s="129"/>
      <c r="C216" s="129"/>
      <c r="D216" s="129"/>
      <c r="E216" s="129"/>
      <c r="F216" s="129"/>
      <c r="O216" s="128"/>
      <c r="P216" s="128"/>
      <c r="Q216" s="128"/>
      <c r="R216" s="128"/>
      <c r="S216" s="128"/>
      <c r="T216" s="128"/>
    </row>
    <row r="217" spans="1:20">
      <c r="A217" s="129"/>
      <c r="B217" s="129"/>
      <c r="C217" s="129"/>
      <c r="D217" s="129"/>
      <c r="E217" s="129"/>
      <c r="F217" s="129"/>
      <c r="O217" s="128"/>
      <c r="P217" s="128"/>
      <c r="Q217" s="128"/>
      <c r="R217" s="128"/>
      <c r="S217" s="128"/>
      <c r="T217" s="128"/>
    </row>
    <row r="218" spans="1:20">
      <c r="A218" s="129"/>
      <c r="B218" s="129"/>
      <c r="C218" s="129"/>
      <c r="D218" s="129"/>
      <c r="E218" s="129"/>
      <c r="F218" s="129"/>
      <c r="O218" s="128"/>
      <c r="P218" s="128"/>
      <c r="Q218" s="128"/>
      <c r="R218" s="128"/>
      <c r="S218" s="128"/>
      <c r="T218" s="128"/>
    </row>
    <row r="219" spans="1:20">
      <c r="A219" s="129"/>
      <c r="B219" s="129"/>
      <c r="C219" s="129"/>
      <c r="D219" s="129"/>
      <c r="E219" s="129"/>
      <c r="F219" s="129"/>
      <c r="O219" s="128"/>
      <c r="P219" s="128"/>
      <c r="Q219" s="128"/>
      <c r="R219" s="128"/>
      <c r="S219" s="128"/>
      <c r="T219" s="128"/>
    </row>
    <row r="220" spans="1:20">
      <c r="A220" s="129"/>
      <c r="B220" s="129"/>
      <c r="C220" s="129"/>
      <c r="D220" s="129"/>
      <c r="E220" s="129"/>
      <c r="F220" s="129"/>
      <c r="O220" s="128"/>
      <c r="P220" s="128"/>
      <c r="Q220" s="128"/>
      <c r="R220" s="128"/>
      <c r="S220" s="128"/>
      <c r="T220" s="128"/>
    </row>
    <row r="221" spans="1:20">
      <c r="A221" s="129"/>
      <c r="B221" s="129"/>
      <c r="C221" s="129"/>
      <c r="D221" s="129"/>
      <c r="E221" s="129"/>
      <c r="F221" s="129"/>
      <c r="O221" s="128"/>
      <c r="P221" s="128"/>
      <c r="Q221" s="128"/>
      <c r="R221" s="128"/>
      <c r="S221" s="128"/>
      <c r="T221" s="128"/>
    </row>
    <row r="222" spans="1:20">
      <c r="A222" s="129"/>
      <c r="B222" s="129"/>
      <c r="C222" s="129"/>
      <c r="D222" s="129"/>
      <c r="E222" s="129"/>
      <c r="F222" s="129"/>
      <c r="O222" s="128"/>
      <c r="P222" s="128"/>
      <c r="Q222" s="128"/>
      <c r="R222" s="128"/>
      <c r="S222" s="128"/>
      <c r="T222" s="128"/>
    </row>
    <row r="223" spans="1:20">
      <c r="A223" s="129"/>
      <c r="B223" s="129"/>
      <c r="C223" s="129"/>
      <c r="D223" s="129"/>
      <c r="E223" s="129"/>
      <c r="F223" s="129"/>
      <c r="O223" s="128"/>
      <c r="P223" s="128"/>
      <c r="Q223" s="128"/>
      <c r="R223" s="128"/>
      <c r="S223" s="128"/>
      <c r="T223" s="128"/>
    </row>
    <row r="224" spans="1:20">
      <c r="A224" s="129"/>
      <c r="B224" s="129"/>
      <c r="C224" s="129"/>
      <c r="D224" s="129"/>
      <c r="E224" s="129"/>
      <c r="F224" s="129"/>
      <c r="O224" s="128"/>
      <c r="P224" s="128"/>
      <c r="Q224" s="128"/>
      <c r="R224" s="128"/>
      <c r="S224" s="128"/>
      <c r="T224" s="128"/>
    </row>
    <row r="225" spans="1:20">
      <c r="A225" s="129"/>
      <c r="B225" s="129"/>
      <c r="C225" s="129"/>
      <c r="D225" s="129"/>
      <c r="E225" s="129"/>
      <c r="F225" s="129"/>
      <c r="O225" s="128"/>
      <c r="P225" s="128"/>
      <c r="Q225" s="128"/>
      <c r="R225" s="128"/>
      <c r="S225" s="128"/>
      <c r="T225" s="128"/>
    </row>
    <row r="226" spans="1:20">
      <c r="A226" s="129"/>
      <c r="B226" s="129"/>
      <c r="C226" s="129"/>
      <c r="D226" s="129"/>
      <c r="E226" s="129"/>
      <c r="F226" s="129"/>
      <c r="O226" s="128"/>
      <c r="P226" s="128"/>
      <c r="Q226" s="128"/>
      <c r="R226" s="128"/>
      <c r="S226" s="128"/>
      <c r="T226" s="128"/>
    </row>
    <row r="227" spans="1:20">
      <c r="A227" s="129"/>
      <c r="B227" s="129"/>
      <c r="C227" s="129"/>
      <c r="D227" s="129"/>
      <c r="E227" s="129"/>
      <c r="F227" s="129"/>
      <c r="O227" s="128"/>
      <c r="P227" s="128"/>
      <c r="Q227" s="128"/>
      <c r="R227" s="128"/>
      <c r="S227" s="128"/>
      <c r="T227" s="128"/>
    </row>
    <row r="228" spans="1:20">
      <c r="A228" s="129"/>
      <c r="B228" s="129"/>
      <c r="C228" s="129"/>
      <c r="D228" s="129"/>
      <c r="E228" s="129"/>
      <c r="F228" s="129"/>
      <c r="O228" s="128"/>
      <c r="P228" s="128"/>
      <c r="Q228" s="128"/>
      <c r="R228" s="128"/>
      <c r="S228" s="128"/>
      <c r="T228" s="128"/>
    </row>
    <row r="229" spans="1:20">
      <c r="A229" s="129"/>
      <c r="B229" s="129"/>
      <c r="C229" s="129"/>
      <c r="D229" s="129"/>
      <c r="E229" s="129"/>
      <c r="F229" s="129"/>
      <c r="O229" s="128"/>
      <c r="P229" s="128"/>
      <c r="Q229" s="128"/>
      <c r="R229" s="128"/>
      <c r="S229" s="128"/>
      <c r="T229" s="128"/>
    </row>
    <row r="230" spans="1:20">
      <c r="A230" s="129"/>
      <c r="B230" s="129"/>
      <c r="C230" s="129"/>
      <c r="D230" s="129"/>
      <c r="E230" s="129"/>
      <c r="F230" s="129"/>
      <c r="O230" s="128"/>
      <c r="P230" s="128"/>
      <c r="Q230" s="128"/>
      <c r="R230" s="128"/>
      <c r="S230" s="128"/>
      <c r="T230" s="128"/>
    </row>
    <row r="231" spans="1:20">
      <c r="A231" s="129"/>
      <c r="B231" s="129"/>
      <c r="C231" s="129"/>
      <c r="D231" s="129"/>
      <c r="E231" s="129"/>
      <c r="F231" s="129"/>
      <c r="O231" s="128"/>
      <c r="P231" s="128"/>
      <c r="Q231" s="128"/>
      <c r="R231" s="128"/>
      <c r="S231" s="128"/>
      <c r="T231" s="128"/>
    </row>
    <row r="232" spans="1:20">
      <c r="A232" s="129"/>
      <c r="B232" s="129"/>
      <c r="C232" s="129"/>
      <c r="D232" s="129"/>
      <c r="E232" s="129"/>
      <c r="F232" s="129"/>
      <c r="O232" s="128"/>
      <c r="P232" s="128"/>
      <c r="Q232" s="128"/>
      <c r="R232" s="128"/>
      <c r="S232" s="128"/>
      <c r="T232" s="128"/>
    </row>
    <row r="233" spans="1:20">
      <c r="A233" s="129"/>
      <c r="B233" s="129"/>
      <c r="C233" s="129"/>
      <c r="D233" s="129"/>
      <c r="E233" s="129"/>
      <c r="F233" s="129"/>
      <c r="O233" s="128"/>
      <c r="P233" s="128"/>
      <c r="Q233" s="128"/>
      <c r="R233" s="128"/>
      <c r="S233" s="128"/>
      <c r="T233" s="128"/>
    </row>
    <row r="234" spans="1:20">
      <c r="A234" s="129"/>
      <c r="B234" s="129"/>
      <c r="C234" s="129"/>
      <c r="D234" s="129"/>
      <c r="E234" s="129"/>
      <c r="F234" s="129"/>
      <c r="O234" s="128"/>
      <c r="P234" s="128"/>
      <c r="Q234" s="128"/>
      <c r="R234" s="128"/>
      <c r="S234" s="128"/>
      <c r="T234" s="128"/>
    </row>
    <row r="235" spans="1:20">
      <c r="A235" s="129"/>
      <c r="B235" s="129"/>
      <c r="C235" s="129"/>
      <c r="D235" s="129"/>
      <c r="E235" s="129"/>
      <c r="F235" s="129"/>
      <c r="O235" s="128"/>
      <c r="P235" s="128"/>
      <c r="Q235" s="128"/>
      <c r="R235" s="128"/>
      <c r="S235" s="128"/>
      <c r="T235" s="128"/>
    </row>
    <row r="236" spans="1:20">
      <c r="A236" s="129"/>
      <c r="B236" s="129"/>
      <c r="C236" s="129"/>
      <c r="D236" s="129"/>
      <c r="E236" s="129"/>
      <c r="F236" s="129"/>
      <c r="O236" s="128"/>
      <c r="P236" s="128"/>
      <c r="Q236" s="128"/>
      <c r="R236" s="128"/>
      <c r="S236" s="128"/>
      <c r="T236" s="128"/>
    </row>
    <row r="237" spans="1:20">
      <c r="A237" s="129"/>
      <c r="B237" s="129"/>
      <c r="C237" s="129"/>
      <c r="D237" s="129"/>
      <c r="E237" s="129"/>
      <c r="F237" s="129"/>
      <c r="O237" s="128"/>
      <c r="P237" s="128"/>
      <c r="Q237" s="128"/>
      <c r="R237" s="128"/>
      <c r="S237" s="128"/>
      <c r="T237" s="128"/>
    </row>
    <row r="238" spans="1:20">
      <c r="A238" s="129"/>
      <c r="B238" s="129"/>
      <c r="C238" s="129"/>
      <c r="D238" s="129"/>
      <c r="E238" s="129"/>
      <c r="F238" s="129"/>
      <c r="O238" s="128"/>
      <c r="P238" s="128"/>
      <c r="Q238" s="128"/>
      <c r="R238" s="128"/>
      <c r="S238" s="128"/>
      <c r="T238" s="128"/>
    </row>
    <row r="239" spans="1:20">
      <c r="A239" s="129"/>
      <c r="B239" s="129"/>
      <c r="C239" s="129"/>
      <c r="D239" s="129"/>
      <c r="E239" s="129"/>
      <c r="F239" s="129"/>
      <c r="O239" s="128"/>
      <c r="P239" s="128"/>
      <c r="Q239" s="128"/>
      <c r="R239" s="128"/>
      <c r="S239" s="128"/>
      <c r="T239" s="128"/>
    </row>
    <row r="240" spans="1:20">
      <c r="A240" s="129"/>
      <c r="B240" s="129"/>
      <c r="C240" s="129"/>
      <c r="D240" s="129"/>
      <c r="E240" s="129"/>
      <c r="F240" s="129"/>
      <c r="O240" s="128"/>
      <c r="P240" s="128"/>
      <c r="Q240" s="128"/>
      <c r="R240" s="128"/>
      <c r="S240" s="128"/>
      <c r="T240" s="128"/>
    </row>
    <row r="241" spans="1:20">
      <c r="A241" s="129"/>
      <c r="B241" s="129"/>
      <c r="C241" s="129"/>
      <c r="D241" s="129"/>
      <c r="E241" s="129"/>
      <c r="F241" s="129"/>
      <c r="O241" s="128"/>
      <c r="P241" s="128"/>
      <c r="Q241" s="128"/>
      <c r="R241" s="128"/>
      <c r="S241" s="128"/>
      <c r="T241" s="128"/>
    </row>
    <row r="242" spans="1:20">
      <c r="A242" s="129"/>
      <c r="B242" s="129"/>
      <c r="C242" s="129"/>
      <c r="D242" s="129"/>
      <c r="E242" s="129"/>
      <c r="F242" s="129"/>
      <c r="O242" s="128"/>
      <c r="P242" s="128"/>
      <c r="Q242" s="128"/>
      <c r="R242" s="128"/>
      <c r="S242" s="128"/>
      <c r="T242" s="128"/>
    </row>
    <row r="243" spans="1:20">
      <c r="A243" s="129"/>
      <c r="B243" s="129"/>
      <c r="C243" s="129"/>
      <c r="D243" s="129"/>
      <c r="E243" s="129"/>
      <c r="F243" s="129"/>
      <c r="O243" s="128"/>
      <c r="P243" s="128"/>
      <c r="Q243" s="128"/>
      <c r="R243" s="128"/>
      <c r="S243" s="128"/>
      <c r="T243" s="128"/>
    </row>
    <row r="244" spans="1:20">
      <c r="A244" s="129"/>
      <c r="B244" s="129"/>
      <c r="C244" s="129"/>
      <c r="D244" s="129"/>
      <c r="E244" s="129"/>
      <c r="F244" s="129"/>
      <c r="O244" s="128"/>
      <c r="P244" s="128"/>
      <c r="Q244" s="128"/>
      <c r="R244" s="128"/>
      <c r="S244" s="128"/>
      <c r="T244" s="128"/>
    </row>
    <row r="245" spans="1:20">
      <c r="A245" s="129"/>
      <c r="B245" s="129"/>
      <c r="C245" s="129"/>
      <c r="D245" s="129"/>
      <c r="E245" s="129"/>
      <c r="F245" s="129"/>
      <c r="O245" s="128"/>
      <c r="P245" s="128"/>
      <c r="Q245" s="128"/>
      <c r="R245" s="128"/>
      <c r="S245" s="128"/>
      <c r="T245" s="128"/>
    </row>
    <row r="246" spans="1:20">
      <c r="A246" s="129"/>
      <c r="B246" s="129"/>
      <c r="C246" s="129"/>
      <c r="D246" s="129"/>
      <c r="E246" s="129"/>
      <c r="F246" s="129"/>
      <c r="O246" s="128"/>
      <c r="P246" s="128"/>
      <c r="Q246" s="128"/>
      <c r="R246" s="128"/>
      <c r="S246" s="128"/>
      <c r="T246" s="128"/>
    </row>
    <row r="247" spans="1:20">
      <c r="A247" s="129"/>
      <c r="B247" s="129"/>
      <c r="C247" s="129"/>
      <c r="D247" s="129"/>
      <c r="E247" s="129"/>
      <c r="F247" s="129"/>
      <c r="O247" s="128"/>
      <c r="P247" s="128"/>
      <c r="Q247" s="128"/>
      <c r="R247" s="128"/>
      <c r="S247" s="128"/>
      <c r="T247" s="128"/>
    </row>
    <row r="248" spans="1:20">
      <c r="A248" s="129"/>
      <c r="B248" s="129"/>
      <c r="C248" s="129"/>
      <c r="D248" s="129"/>
      <c r="E248" s="129"/>
      <c r="F248" s="129"/>
      <c r="O248" s="128"/>
      <c r="P248" s="128"/>
      <c r="Q248" s="128"/>
      <c r="R248" s="128"/>
      <c r="S248" s="128"/>
      <c r="T248" s="128"/>
    </row>
    <row r="249" spans="1:20">
      <c r="A249" s="129"/>
      <c r="B249" s="129"/>
      <c r="C249" s="129"/>
      <c r="D249" s="129"/>
      <c r="E249" s="129"/>
      <c r="F249" s="129"/>
      <c r="O249" s="128"/>
      <c r="P249" s="128"/>
      <c r="Q249" s="128"/>
      <c r="R249" s="128"/>
      <c r="S249" s="128"/>
      <c r="T249" s="128"/>
    </row>
    <row r="250" spans="1:20">
      <c r="A250" s="129"/>
      <c r="B250" s="129"/>
      <c r="C250" s="129"/>
      <c r="D250" s="129"/>
      <c r="E250" s="129"/>
      <c r="F250" s="129"/>
      <c r="O250" s="128"/>
      <c r="P250" s="128"/>
      <c r="Q250" s="128"/>
      <c r="R250" s="128"/>
      <c r="S250" s="128"/>
      <c r="T250" s="128"/>
    </row>
    <row r="251" spans="1:20">
      <c r="A251" s="129"/>
      <c r="B251" s="129"/>
      <c r="C251" s="129"/>
      <c r="D251" s="129"/>
      <c r="E251" s="129"/>
      <c r="F251" s="129"/>
      <c r="O251" s="128"/>
      <c r="P251" s="128"/>
      <c r="Q251" s="128"/>
      <c r="R251" s="128"/>
      <c r="S251" s="128"/>
      <c r="T251" s="128"/>
    </row>
    <row r="252" spans="1:20">
      <c r="A252" s="129"/>
      <c r="B252" s="129"/>
      <c r="C252" s="129"/>
      <c r="D252" s="129"/>
      <c r="E252" s="129"/>
      <c r="F252" s="129"/>
      <c r="O252" s="128"/>
      <c r="P252" s="128"/>
      <c r="Q252" s="128"/>
      <c r="R252" s="128"/>
      <c r="S252" s="128"/>
      <c r="T252" s="128"/>
    </row>
    <row r="253" spans="1:20">
      <c r="A253" s="129"/>
      <c r="B253" s="129"/>
      <c r="C253" s="129"/>
      <c r="D253" s="129"/>
      <c r="E253" s="129"/>
      <c r="F253" s="129"/>
      <c r="O253" s="128"/>
      <c r="P253" s="128"/>
      <c r="Q253" s="128"/>
      <c r="R253" s="128"/>
      <c r="S253" s="128"/>
      <c r="T253" s="128"/>
    </row>
    <row r="254" spans="1:20">
      <c r="A254" s="129"/>
      <c r="B254" s="129"/>
      <c r="C254" s="129"/>
      <c r="D254" s="129"/>
      <c r="E254" s="129"/>
      <c r="F254" s="129"/>
      <c r="O254" s="128"/>
      <c r="P254" s="128"/>
      <c r="Q254" s="128"/>
      <c r="R254" s="128"/>
      <c r="S254" s="128"/>
      <c r="T254" s="128"/>
    </row>
    <row r="255" spans="1:20">
      <c r="A255" s="129"/>
      <c r="B255" s="129"/>
      <c r="C255" s="129"/>
      <c r="D255" s="129"/>
      <c r="E255" s="129"/>
      <c r="F255" s="129"/>
      <c r="O255" s="128"/>
      <c r="P255" s="128"/>
      <c r="Q255" s="128"/>
      <c r="R255" s="128"/>
      <c r="S255" s="128"/>
      <c r="T255" s="128"/>
    </row>
    <row r="256" spans="1:20">
      <c r="A256" s="129"/>
      <c r="B256" s="129"/>
      <c r="C256" s="129"/>
      <c r="D256" s="129"/>
      <c r="E256" s="129"/>
      <c r="F256" s="129"/>
      <c r="O256" s="128"/>
      <c r="P256" s="128"/>
      <c r="Q256" s="128"/>
      <c r="R256" s="128"/>
      <c r="S256" s="128"/>
      <c r="T256" s="128"/>
    </row>
    <row r="257" spans="1:20">
      <c r="A257" s="129"/>
      <c r="B257" s="129"/>
      <c r="C257" s="129"/>
      <c r="D257" s="129"/>
      <c r="E257" s="129"/>
      <c r="F257" s="129"/>
      <c r="O257" s="128"/>
      <c r="P257" s="128"/>
      <c r="Q257" s="128"/>
      <c r="R257" s="128"/>
      <c r="S257" s="128"/>
      <c r="T257" s="128"/>
    </row>
    <row r="258" spans="1:20">
      <c r="A258" s="129"/>
      <c r="B258" s="129"/>
      <c r="C258" s="129"/>
      <c r="D258" s="129"/>
      <c r="E258" s="129"/>
      <c r="F258" s="129"/>
      <c r="O258" s="128"/>
      <c r="P258" s="128"/>
      <c r="Q258" s="128"/>
      <c r="R258" s="128"/>
      <c r="S258" s="128"/>
      <c r="T258" s="128"/>
    </row>
    <row r="259" spans="1:20">
      <c r="A259" s="129"/>
      <c r="B259" s="129"/>
      <c r="C259" s="129"/>
      <c r="D259" s="129"/>
      <c r="E259" s="129"/>
      <c r="F259" s="129"/>
      <c r="O259" s="128"/>
      <c r="P259" s="128"/>
      <c r="Q259" s="128"/>
      <c r="R259" s="128"/>
      <c r="S259" s="128"/>
      <c r="T259" s="128"/>
    </row>
    <row r="260" spans="1:20">
      <c r="A260" s="129"/>
      <c r="B260" s="129"/>
      <c r="C260" s="129"/>
      <c r="D260" s="129"/>
      <c r="E260" s="129"/>
      <c r="F260" s="129"/>
      <c r="O260" s="128"/>
      <c r="P260" s="128"/>
      <c r="Q260" s="128"/>
      <c r="R260" s="128"/>
      <c r="S260" s="128"/>
      <c r="T260" s="128"/>
    </row>
    <row r="261" spans="1:20">
      <c r="A261" s="129"/>
      <c r="B261" s="129"/>
      <c r="C261" s="129"/>
      <c r="D261" s="129"/>
      <c r="E261" s="129"/>
      <c r="F261" s="129"/>
      <c r="O261" s="128"/>
      <c r="P261" s="128"/>
      <c r="Q261" s="128"/>
      <c r="R261" s="128"/>
      <c r="S261" s="128"/>
      <c r="T261" s="128"/>
    </row>
    <row r="262" spans="1:20">
      <c r="A262" s="129"/>
      <c r="B262" s="129"/>
      <c r="C262" s="129"/>
      <c r="D262" s="129"/>
      <c r="E262" s="129"/>
      <c r="F262" s="129"/>
      <c r="O262" s="128"/>
      <c r="P262" s="128"/>
      <c r="Q262" s="128"/>
      <c r="R262" s="128"/>
      <c r="S262" s="128"/>
      <c r="T262" s="128"/>
    </row>
    <row r="263" spans="1:20">
      <c r="A263" s="129"/>
      <c r="B263" s="129"/>
      <c r="C263" s="129"/>
      <c r="D263" s="129"/>
      <c r="E263" s="129"/>
      <c r="F263" s="129"/>
      <c r="O263" s="128"/>
      <c r="P263" s="128"/>
      <c r="Q263" s="128"/>
      <c r="R263" s="128"/>
      <c r="S263" s="128"/>
      <c r="T263" s="128"/>
    </row>
    <row r="264" spans="1:20">
      <c r="A264" s="129"/>
      <c r="B264" s="129"/>
      <c r="C264" s="129"/>
      <c r="D264" s="129"/>
      <c r="E264" s="129"/>
      <c r="F264" s="129"/>
      <c r="O264" s="128"/>
      <c r="P264" s="128"/>
      <c r="Q264" s="128"/>
      <c r="R264" s="128"/>
      <c r="S264" s="128"/>
      <c r="T264" s="128"/>
    </row>
    <row r="265" spans="1:20">
      <c r="A265" s="129"/>
      <c r="B265" s="129"/>
      <c r="C265" s="129"/>
      <c r="D265" s="129"/>
      <c r="E265" s="129"/>
      <c r="F265" s="129"/>
      <c r="O265" s="128"/>
      <c r="P265" s="128"/>
      <c r="Q265" s="128"/>
      <c r="R265" s="128"/>
      <c r="S265" s="128"/>
      <c r="T265" s="128"/>
    </row>
    <row r="266" spans="1:20">
      <c r="A266" s="129"/>
      <c r="B266" s="129"/>
      <c r="C266" s="129"/>
      <c r="D266" s="129"/>
      <c r="E266" s="129"/>
      <c r="F266" s="129"/>
      <c r="O266" s="128"/>
      <c r="P266" s="128"/>
      <c r="Q266" s="128"/>
      <c r="R266" s="128"/>
      <c r="S266" s="128"/>
      <c r="T266" s="128"/>
    </row>
    <row r="267" spans="1:20">
      <c r="A267" s="129"/>
      <c r="B267" s="129"/>
      <c r="C267" s="129"/>
      <c r="D267" s="129"/>
      <c r="E267" s="129"/>
      <c r="F267" s="129"/>
      <c r="O267" s="128"/>
      <c r="P267" s="128"/>
      <c r="Q267" s="128"/>
      <c r="R267" s="128"/>
      <c r="S267" s="128"/>
      <c r="T267" s="128"/>
    </row>
    <row r="268" spans="1:20">
      <c r="A268" s="129"/>
      <c r="B268" s="129"/>
      <c r="C268" s="129"/>
      <c r="D268" s="129"/>
      <c r="E268" s="129"/>
      <c r="F268" s="129"/>
      <c r="O268" s="128"/>
      <c r="P268" s="128"/>
      <c r="Q268" s="128"/>
      <c r="R268" s="128"/>
      <c r="S268" s="128"/>
      <c r="T268" s="128"/>
    </row>
    <row r="269" spans="1:20">
      <c r="A269" s="129"/>
      <c r="B269" s="129"/>
      <c r="C269" s="129"/>
      <c r="D269" s="129"/>
      <c r="E269" s="129"/>
      <c r="F269" s="129"/>
      <c r="O269" s="128"/>
      <c r="P269" s="128"/>
      <c r="Q269" s="128"/>
      <c r="R269" s="128"/>
      <c r="S269" s="128"/>
      <c r="T269" s="128"/>
    </row>
    <row r="270" spans="1:20">
      <c r="A270" s="129"/>
      <c r="B270" s="129"/>
      <c r="C270" s="129"/>
      <c r="D270" s="129"/>
      <c r="E270" s="129"/>
      <c r="F270" s="129"/>
      <c r="O270" s="128"/>
      <c r="P270" s="128"/>
      <c r="Q270" s="128"/>
      <c r="R270" s="128"/>
      <c r="S270" s="128"/>
      <c r="T270" s="128"/>
    </row>
    <row r="271" spans="1:20">
      <c r="A271" s="129"/>
      <c r="B271" s="129"/>
      <c r="C271" s="129"/>
      <c r="D271" s="129"/>
      <c r="E271" s="129"/>
      <c r="F271" s="129"/>
      <c r="O271" s="128"/>
      <c r="P271" s="128"/>
      <c r="Q271" s="128"/>
      <c r="R271" s="128"/>
      <c r="S271" s="128"/>
      <c r="T271" s="128"/>
    </row>
    <row r="272" spans="1:20">
      <c r="A272" s="129"/>
      <c r="B272" s="129"/>
      <c r="C272" s="129"/>
      <c r="D272" s="129"/>
      <c r="E272" s="129"/>
      <c r="F272" s="129"/>
      <c r="O272" s="128"/>
      <c r="P272" s="128"/>
      <c r="Q272" s="128"/>
      <c r="R272" s="128"/>
      <c r="S272" s="128"/>
      <c r="T272" s="128"/>
    </row>
    <row r="273" spans="1:20">
      <c r="A273" s="129"/>
      <c r="B273" s="129"/>
      <c r="C273" s="129"/>
      <c r="D273" s="129"/>
      <c r="E273" s="129"/>
      <c r="F273" s="129"/>
      <c r="O273" s="128"/>
      <c r="P273" s="128"/>
      <c r="Q273" s="128"/>
      <c r="R273" s="128"/>
      <c r="S273" s="128"/>
      <c r="T273" s="128"/>
    </row>
    <row r="274" spans="1:20">
      <c r="A274" s="129"/>
      <c r="B274" s="129"/>
      <c r="C274" s="129"/>
      <c r="D274" s="129"/>
      <c r="E274" s="129"/>
      <c r="F274" s="129"/>
      <c r="O274" s="128"/>
      <c r="P274" s="128"/>
      <c r="Q274" s="128"/>
      <c r="R274" s="128"/>
      <c r="S274" s="128"/>
      <c r="T274" s="128"/>
    </row>
    <row r="275" spans="1:20">
      <c r="A275" s="129"/>
      <c r="B275" s="129"/>
      <c r="C275" s="129"/>
      <c r="D275" s="129"/>
      <c r="E275" s="129"/>
      <c r="F275" s="129"/>
      <c r="O275" s="128"/>
      <c r="P275" s="128"/>
      <c r="Q275" s="128"/>
      <c r="R275" s="128"/>
      <c r="S275" s="128"/>
      <c r="T275" s="128"/>
    </row>
    <row r="276" spans="1:20">
      <c r="A276" s="129"/>
      <c r="B276" s="129"/>
      <c r="C276" s="129"/>
      <c r="D276" s="129"/>
      <c r="E276" s="129"/>
      <c r="F276" s="129"/>
      <c r="O276" s="128"/>
      <c r="P276" s="128"/>
      <c r="Q276" s="128"/>
      <c r="R276" s="128"/>
      <c r="S276" s="128"/>
      <c r="T276" s="128"/>
    </row>
    <row r="277" spans="1:20">
      <c r="A277" s="129"/>
      <c r="B277" s="129"/>
      <c r="C277" s="129"/>
      <c r="D277" s="129"/>
      <c r="E277" s="129"/>
      <c r="F277" s="129"/>
      <c r="O277" s="128"/>
      <c r="P277" s="128"/>
      <c r="Q277" s="128"/>
      <c r="R277" s="128"/>
      <c r="S277" s="128"/>
      <c r="T277" s="128"/>
    </row>
    <row r="278" spans="1:20">
      <c r="A278" s="129"/>
      <c r="B278" s="129"/>
      <c r="C278" s="129"/>
      <c r="D278" s="129"/>
      <c r="E278" s="129"/>
      <c r="F278" s="129"/>
      <c r="O278" s="128"/>
      <c r="P278" s="128"/>
      <c r="Q278" s="128"/>
      <c r="R278" s="128"/>
      <c r="S278" s="128"/>
      <c r="T278" s="128"/>
    </row>
    <row r="279" spans="1:20">
      <c r="A279" s="129"/>
      <c r="B279" s="129"/>
      <c r="C279" s="129"/>
      <c r="D279" s="129"/>
      <c r="E279" s="129"/>
      <c r="F279" s="129"/>
      <c r="O279" s="128"/>
      <c r="P279" s="128"/>
      <c r="Q279" s="128"/>
      <c r="R279" s="128"/>
      <c r="S279" s="128"/>
      <c r="T279" s="128"/>
    </row>
    <row r="280" spans="1:20">
      <c r="A280" s="129"/>
      <c r="B280" s="129"/>
      <c r="C280" s="129"/>
      <c r="D280" s="129"/>
      <c r="E280" s="129"/>
      <c r="F280" s="129"/>
      <c r="O280" s="128"/>
      <c r="P280" s="128"/>
      <c r="Q280" s="128"/>
      <c r="R280" s="128"/>
      <c r="S280" s="128"/>
      <c r="T280" s="128"/>
    </row>
    <row r="281" spans="1:20">
      <c r="A281" s="129"/>
      <c r="B281" s="129"/>
      <c r="C281" s="129"/>
      <c r="D281" s="129"/>
      <c r="E281" s="129"/>
      <c r="F281" s="129"/>
      <c r="O281" s="128"/>
      <c r="P281" s="128"/>
      <c r="Q281" s="128"/>
      <c r="R281" s="128"/>
      <c r="S281" s="128"/>
      <c r="T281" s="128"/>
    </row>
    <row r="282" spans="1:20">
      <c r="A282" s="129"/>
      <c r="B282" s="129"/>
      <c r="C282" s="129"/>
      <c r="D282" s="129"/>
      <c r="E282" s="129"/>
      <c r="F282" s="129"/>
      <c r="O282" s="128"/>
      <c r="P282" s="128"/>
      <c r="Q282" s="128"/>
      <c r="R282" s="128"/>
      <c r="S282" s="128"/>
      <c r="T282" s="128"/>
    </row>
    <row r="283" spans="1:20">
      <c r="A283" s="129"/>
      <c r="B283" s="129"/>
      <c r="C283" s="129"/>
      <c r="D283" s="129"/>
      <c r="E283" s="129"/>
      <c r="F283" s="129"/>
      <c r="O283" s="128"/>
      <c r="P283" s="128"/>
      <c r="Q283" s="128"/>
      <c r="R283" s="128"/>
      <c r="S283" s="128"/>
      <c r="T283" s="128"/>
    </row>
    <row r="284" spans="1:20">
      <c r="A284" s="129"/>
      <c r="B284" s="129"/>
      <c r="C284" s="129"/>
      <c r="D284" s="129"/>
      <c r="E284" s="129"/>
      <c r="F284" s="129"/>
      <c r="O284" s="128"/>
      <c r="P284" s="128"/>
      <c r="Q284" s="128"/>
      <c r="R284" s="128"/>
      <c r="S284" s="128"/>
      <c r="T284" s="128"/>
    </row>
    <row r="285" spans="1:20">
      <c r="A285" s="129"/>
      <c r="B285" s="129"/>
      <c r="C285" s="129"/>
      <c r="D285" s="129"/>
      <c r="E285" s="129"/>
      <c r="F285" s="129"/>
      <c r="O285" s="128"/>
      <c r="P285" s="128"/>
      <c r="Q285" s="128"/>
      <c r="R285" s="128"/>
      <c r="S285" s="128"/>
      <c r="T285" s="128"/>
    </row>
    <row r="286" spans="1:20">
      <c r="A286" s="129"/>
      <c r="B286" s="129"/>
      <c r="C286" s="129"/>
      <c r="D286" s="129"/>
      <c r="E286" s="129"/>
      <c r="F286" s="129"/>
      <c r="O286" s="128"/>
      <c r="P286" s="128"/>
      <c r="Q286" s="128"/>
      <c r="R286" s="128"/>
      <c r="S286" s="128"/>
      <c r="T286" s="128"/>
    </row>
    <row r="287" spans="1:20">
      <c r="A287" s="129"/>
      <c r="B287" s="129"/>
      <c r="C287" s="129"/>
      <c r="D287" s="129"/>
      <c r="E287" s="129"/>
      <c r="F287" s="129"/>
      <c r="O287" s="128"/>
      <c r="P287" s="128"/>
      <c r="Q287" s="128"/>
      <c r="R287" s="128"/>
      <c r="S287" s="128"/>
      <c r="T287" s="128"/>
    </row>
    <row r="288" spans="1:20">
      <c r="A288" s="129"/>
      <c r="B288" s="129"/>
      <c r="C288" s="129"/>
      <c r="D288" s="129"/>
      <c r="E288" s="129"/>
      <c r="F288" s="129"/>
      <c r="O288" s="128"/>
      <c r="P288" s="128"/>
      <c r="Q288" s="128"/>
      <c r="R288" s="128"/>
      <c r="S288" s="128"/>
      <c r="T288" s="128"/>
    </row>
    <row r="289" spans="1:20">
      <c r="A289" s="129"/>
      <c r="B289" s="129"/>
      <c r="C289" s="129"/>
      <c r="D289" s="129"/>
      <c r="E289" s="129"/>
      <c r="F289" s="129"/>
      <c r="O289" s="128"/>
      <c r="P289" s="128"/>
      <c r="Q289" s="128"/>
      <c r="R289" s="128"/>
      <c r="S289" s="128"/>
      <c r="T289" s="128"/>
    </row>
    <row r="290" spans="1:20">
      <c r="A290" s="129"/>
      <c r="B290" s="129"/>
      <c r="C290" s="129"/>
      <c r="D290" s="129"/>
      <c r="E290" s="129"/>
      <c r="F290" s="129"/>
      <c r="O290" s="128"/>
      <c r="P290" s="128"/>
      <c r="Q290" s="128"/>
      <c r="R290" s="128"/>
      <c r="S290" s="128"/>
      <c r="T290" s="128"/>
    </row>
    <row r="291" spans="1:20">
      <c r="A291" s="129"/>
      <c r="B291" s="129"/>
      <c r="C291" s="129"/>
      <c r="D291" s="129"/>
      <c r="E291" s="129"/>
      <c r="F291" s="129"/>
      <c r="O291" s="128"/>
      <c r="P291" s="128"/>
      <c r="Q291" s="128"/>
      <c r="R291" s="128"/>
      <c r="S291" s="128"/>
      <c r="T291" s="128"/>
    </row>
    <row r="292" spans="1:20">
      <c r="A292" s="129"/>
      <c r="B292" s="129"/>
      <c r="C292" s="129"/>
      <c r="D292" s="129"/>
      <c r="E292" s="129"/>
      <c r="F292" s="129"/>
      <c r="O292" s="128"/>
      <c r="P292" s="128"/>
      <c r="Q292" s="128"/>
      <c r="R292" s="128"/>
      <c r="S292" s="128"/>
      <c r="T292" s="128"/>
    </row>
    <row r="293" spans="1:20">
      <c r="A293" s="129"/>
      <c r="B293" s="129"/>
      <c r="C293" s="129"/>
      <c r="D293" s="129"/>
      <c r="E293" s="129"/>
      <c r="F293" s="129"/>
      <c r="O293" s="128"/>
      <c r="P293" s="128"/>
      <c r="Q293" s="128"/>
      <c r="R293" s="128"/>
      <c r="S293" s="128"/>
      <c r="T293" s="128"/>
    </row>
    <row r="294" spans="1:20">
      <c r="A294" s="129"/>
      <c r="B294" s="129"/>
      <c r="C294" s="129"/>
      <c r="D294" s="129"/>
      <c r="E294" s="129"/>
      <c r="F294" s="129"/>
      <c r="O294" s="128"/>
      <c r="P294" s="128"/>
      <c r="Q294" s="128"/>
      <c r="R294" s="128"/>
      <c r="S294" s="128"/>
      <c r="T294" s="128"/>
    </row>
    <row r="295" spans="1:20">
      <c r="A295" s="129"/>
      <c r="B295" s="129"/>
      <c r="C295" s="129"/>
      <c r="D295" s="129"/>
      <c r="E295" s="129"/>
      <c r="F295" s="129"/>
      <c r="O295" s="128"/>
      <c r="P295" s="128"/>
      <c r="Q295" s="128"/>
      <c r="R295" s="128"/>
      <c r="S295" s="128"/>
      <c r="T295" s="128"/>
    </row>
    <row r="296" spans="1:20">
      <c r="A296" s="129"/>
      <c r="B296" s="129"/>
      <c r="C296" s="129"/>
      <c r="D296" s="129"/>
      <c r="E296" s="129"/>
      <c r="F296" s="129"/>
      <c r="O296" s="128"/>
      <c r="P296" s="128"/>
      <c r="Q296" s="128"/>
      <c r="R296" s="128"/>
      <c r="S296" s="128"/>
      <c r="T296" s="128"/>
    </row>
    <row r="297" spans="1:20">
      <c r="A297" s="129"/>
      <c r="B297" s="129"/>
      <c r="C297" s="129"/>
      <c r="D297" s="129"/>
      <c r="E297" s="129"/>
      <c r="F297" s="129"/>
      <c r="O297" s="128"/>
      <c r="P297" s="128"/>
      <c r="Q297" s="128"/>
      <c r="R297" s="128"/>
      <c r="S297" s="128"/>
      <c r="T297" s="128"/>
    </row>
    <row r="298" spans="1:20">
      <c r="A298" s="129"/>
      <c r="B298" s="129"/>
      <c r="C298" s="129"/>
      <c r="D298" s="129"/>
      <c r="E298" s="129"/>
      <c r="F298" s="129"/>
      <c r="O298" s="128"/>
      <c r="P298" s="128"/>
      <c r="Q298" s="128"/>
      <c r="R298" s="128"/>
      <c r="S298" s="128"/>
      <c r="T298" s="128"/>
    </row>
    <row r="299" spans="1:20">
      <c r="A299" s="129"/>
      <c r="B299" s="129"/>
      <c r="C299" s="129"/>
      <c r="D299" s="129"/>
      <c r="E299" s="129"/>
      <c r="F299" s="129"/>
      <c r="O299" s="128"/>
      <c r="P299" s="128"/>
      <c r="Q299" s="128"/>
      <c r="R299" s="128"/>
      <c r="S299" s="128"/>
      <c r="T299" s="128"/>
    </row>
    <row r="300" spans="1:20">
      <c r="A300" s="129"/>
      <c r="B300" s="129"/>
      <c r="C300" s="129"/>
      <c r="D300" s="129"/>
      <c r="E300" s="129"/>
      <c r="F300" s="129"/>
      <c r="O300" s="128"/>
      <c r="P300" s="128"/>
      <c r="Q300" s="128"/>
      <c r="R300" s="128"/>
      <c r="S300" s="128"/>
      <c r="T300" s="128"/>
    </row>
    <row r="301" spans="1:20">
      <c r="A301" s="129"/>
      <c r="B301" s="129"/>
      <c r="C301" s="129"/>
      <c r="D301" s="129"/>
      <c r="E301" s="129"/>
      <c r="F301" s="129"/>
      <c r="O301" s="128"/>
      <c r="P301" s="128"/>
      <c r="Q301" s="128"/>
      <c r="R301" s="128"/>
      <c r="S301" s="128"/>
      <c r="T301" s="128"/>
    </row>
    <row r="302" spans="1:20">
      <c r="A302" s="129"/>
      <c r="B302" s="129"/>
      <c r="C302" s="129"/>
      <c r="D302" s="129"/>
      <c r="E302" s="129"/>
      <c r="F302" s="129"/>
      <c r="O302" s="128"/>
      <c r="P302" s="128"/>
      <c r="Q302" s="128"/>
      <c r="R302" s="128"/>
      <c r="S302" s="128"/>
      <c r="T302" s="128"/>
    </row>
    <row r="303" spans="1:20">
      <c r="A303" s="129"/>
      <c r="B303" s="129"/>
      <c r="C303" s="129"/>
      <c r="D303" s="129"/>
      <c r="E303" s="129"/>
      <c r="F303" s="129"/>
      <c r="O303" s="128"/>
      <c r="P303" s="128"/>
      <c r="Q303" s="128"/>
      <c r="R303" s="128"/>
      <c r="S303" s="128"/>
      <c r="T303" s="128"/>
    </row>
    <row r="304" spans="1:20">
      <c r="A304" s="129"/>
      <c r="B304" s="129"/>
      <c r="C304" s="129"/>
      <c r="D304" s="129"/>
      <c r="E304" s="129"/>
      <c r="F304" s="129"/>
      <c r="O304" s="128"/>
      <c r="P304" s="128"/>
      <c r="Q304" s="128"/>
      <c r="R304" s="128"/>
      <c r="S304" s="128"/>
      <c r="T304" s="128"/>
    </row>
    <row r="305" spans="1:20">
      <c r="A305" s="129"/>
      <c r="B305" s="129"/>
      <c r="C305" s="129"/>
      <c r="D305" s="129"/>
      <c r="E305" s="129"/>
      <c r="F305" s="129"/>
      <c r="O305" s="128"/>
      <c r="P305" s="128"/>
      <c r="Q305" s="128"/>
      <c r="R305" s="128"/>
      <c r="S305" s="128"/>
      <c r="T305" s="128"/>
    </row>
    <row r="306" spans="1:20">
      <c r="A306" s="129"/>
      <c r="B306" s="129"/>
      <c r="C306" s="129"/>
      <c r="D306" s="129"/>
      <c r="E306" s="129"/>
      <c r="F306" s="129"/>
      <c r="O306" s="128"/>
      <c r="P306" s="128"/>
      <c r="Q306" s="128"/>
      <c r="R306" s="128"/>
      <c r="S306" s="128"/>
      <c r="T306" s="128"/>
    </row>
    <row r="307" spans="1:20">
      <c r="A307" s="129"/>
      <c r="B307" s="129"/>
      <c r="C307" s="129"/>
      <c r="D307" s="129"/>
      <c r="E307" s="129"/>
      <c r="F307" s="129"/>
      <c r="O307" s="128"/>
      <c r="P307" s="128"/>
      <c r="Q307" s="128"/>
      <c r="R307" s="128"/>
      <c r="S307" s="128"/>
      <c r="T307" s="128"/>
    </row>
    <row r="308" spans="1:20">
      <c r="A308" s="129"/>
      <c r="B308" s="129"/>
      <c r="C308" s="129"/>
      <c r="D308" s="129"/>
      <c r="E308" s="129"/>
      <c r="F308" s="129"/>
      <c r="O308" s="128"/>
      <c r="P308" s="128"/>
      <c r="Q308" s="128"/>
      <c r="R308" s="128"/>
      <c r="S308" s="128"/>
      <c r="T308" s="128"/>
    </row>
    <row r="309" spans="1:20">
      <c r="A309" s="129"/>
      <c r="B309" s="129"/>
      <c r="C309" s="129"/>
      <c r="D309" s="129"/>
      <c r="E309" s="129"/>
      <c r="F309" s="129"/>
      <c r="O309" s="128"/>
      <c r="P309" s="128"/>
      <c r="Q309" s="128"/>
      <c r="R309" s="128"/>
      <c r="S309" s="128"/>
      <c r="T309" s="128"/>
    </row>
    <row r="310" spans="1:20">
      <c r="A310" s="129"/>
      <c r="B310" s="129"/>
      <c r="C310" s="129"/>
      <c r="D310" s="129"/>
      <c r="E310" s="129"/>
      <c r="F310" s="129"/>
      <c r="O310" s="128"/>
      <c r="P310" s="128"/>
      <c r="Q310" s="128"/>
      <c r="R310" s="128"/>
      <c r="S310" s="128"/>
      <c r="T310" s="128"/>
    </row>
    <row r="311" spans="1:20">
      <c r="A311" s="129"/>
      <c r="B311" s="129"/>
      <c r="C311" s="129"/>
      <c r="D311" s="129"/>
      <c r="E311" s="129"/>
      <c r="F311" s="129"/>
      <c r="O311" s="128"/>
      <c r="P311" s="128"/>
      <c r="Q311" s="128"/>
      <c r="R311" s="128"/>
      <c r="S311" s="128"/>
      <c r="T311" s="128"/>
    </row>
    <row r="312" spans="1:20">
      <c r="A312" s="129"/>
      <c r="B312" s="129"/>
      <c r="C312" s="129"/>
      <c r="D312" s="129"/>
      <c r="E312" s="129"/>
      <c r="F312" s="129"/>
      <c r="O312" s="128"/>
      <c r="P312" s="128"/>
      <c r="Q312" s="128"/>
      <c r="R312" s="128"/>
      <c r="S312" s="128"/>
      <c r="T312" s="128"/>
    </row>
    <row r="313" spans="1:20">
      <c r="A313" s="129"/>
      <c r="B313" s="129"/>
      <c r="C313" s="129"/>
      <c r="D313" s="129"/>
      <c r="E313" s="129"/>
      <c r="F313" s="129"/>
      <c r="O313" s="128"/>
      <c r="P313" s="128"/>
      <c r="Q313" s="128"/>
      <c r="R313" s="128"/>
      <c r="S313" s="128"/>
      <c r="T313" s="128"/>
    </row>
    <row r="314" spans="1:20">
      <c r="A314" s="129"/>
      <c r="B314" s="129"/>
      <c r="C314" s="129"/>
      <c r="D314" s="129"/>
      <c r="E314" s="129"/>
      <c r="F314" s="129"/>
      <c r="O314" s="128"/>
      <c r="P314" s="128"/>
      <c r="Q314" s="128"/>
      <c r="R314" s="128"/>
      <c r="S314" s="128"/>
      <c r="T314" s="128"/>
    </row>
    <row r="315" spans="1:20">
      <c r="A315" s="129"/>
      <c r="B315" s="129"/>
      <c r="C315" s="129"/>
      <c r="D315" s="129"/>
      <c r="E315" s="129"/>
      <c r="F315" s="129"/>
      <c r="O315" s="128"/>
      <c r="P315" s="128"/>
      <c r="Q315" s="128"/>
      <c r="R315" s="128"/>
      <c r="S315" s="128"/>
      <c r="T315" s="128"/>
    </row>
    <row r="316" spans="1:20">
      <c r="A316" s="129"/>
      <c r="B316" s="129"/>
      <c r="C316" s="129"/>
      <c r="D316" s="129"/>
      <c r="E316" s="129"/>
      <c r="F316" s="129"/>
      <c r="O316" s="128"/>
      <c r="P316" s="128"/>
      <c r="Q316" s="128"/>
      <c r="R316" s="128"/>
      <c r="S316" s="128"/>
      <c r="T316" s="128"/>
    </row>
    <row r="317" spans="1:20">
      <c r="A317" s="129"/>
      <c r="B317" s="129"/>
      <c r="C317" s="129"/>
      <c r="D317" s="129"/>
      <c r="E317" s="129"/>
      <c r="F317" s="129"/>
      <c r="O317" s="128"/>
      <c r="P317" s="128"/>
      <c r="Q317" s="128"/>
      <c r="R317" s="128"/>
      <c r="S317" s="128"/>
      <c r="T317" s="128"/>
    </row>
    <row r="318" spans="1:20">
      <c r="A318" s="129"/>
      <c r="B318" s="129"/>
      <c r="C318" s="129"/>
      <c r="D318" s="129"/>
      <c r="E318" s="129"/>
      <c r="F318" s="129"/>
      <c r="O318" s="128"/>
      <c r="P318" s="128"/>
      <c r="Q318" s="128"/>
      <c r="R318" s="128"/>
      <c r="S318" s="128"/>
      <c r="T318" s="128"/>
    </row>
    <row r="319" spans="1:20">
      <c r="A319" s="129"/>
      <c r="B319" s="129"/>
      <c r="C319" s="129"/>
      <c r="D319" s="129"/>
      <c r="E319" s="129"/>
      <c r="F319" s="129"/>
      <c r="O319" s="128"/>
      <c r="P319" s="128"/>
      <c r="Q319" s="128"/>
      <c r="R319" s="128"/>
      <c r="S319" s="128"/>
      <c r="T319" s="128"/>
    </row>
    <row r="320" spans="1:20">
      <c r="A320" s="129"/>
      <c r="B320" s="129"/>
      <c r="C320" s="129"/>
      <c r="D320" s="129"/>
      <c r="E320" s="129"/>
      <c r="F320" s="129"/>
      <c r="O320" s="128"/>
      <c r="P320" s="128"/>
      <c r="Q320" s="128"/>
      <c r="R320" s="128"/>
      <c r="S320" s="128"/>
      <c r="T320" s="128"/>
    </row>
    <row r="321" spans="1:20">
      <c r="A321" s="129"/>
      <c r="B321" s="129"/>
      <c r="C321" s="129"/>
      <c r="D321" s="129"/>
      <c r="E321" s="129"/>
      <c r="F321" s="129"/>
      <c r="O321" s="128"/>
      <c r="P321" s="128"/>
      <c r="Q321" s="128"/>
      <c r="R321" s="128"/>
      <c r="S321" s="128"/>
      <c r="T321" s="128"/>
    </row>
    <row r="322" spans="1:20">
      <c r="A322" s="129"/>
      <c r="B322" s="129"/>
      <c r="C322" s="129"/>
      <c r="D322" s="129"/>
      <c r="E322" s="129"/>
      <c r="F322" s="129"/>
      <c r="O322" s="128"/>
      <c r="P322" s="128"/>
      <c r="Q322" s="128"/>
      <c r="R322" s="128"/>
      <c r="S322" s="128"/>
      <c r="T322" s="128"/>
    </row>
    <row r="323" spans="1:20">
      <c r="A323" s="129"/>
      <c r="B323" s="129"/>
      <c r="C323" s="129"/>
      <c r="D323" s="129"/>
      <c r="E323" s="129"/>
      <c r="F323" s="129"/>
      <c r="O323" s="128"/>
      <c r="P323" s="128"/>
      <c r="Q323" s="128"/>
      <c r="R323" s="128"/>
      <c r="S323" s="128"/>
      <c r="T323" s="128"/>
    </row>
    <row r="324" spans="1:20">
      <c r="A324" s="129"/>
      <c r="B324" s="129"/>
      <c r="C324" s="129"/>
      <c r="D324" s="129"/>
      <c r="E324" s="129"/>
      <c r="F324" s="129"/>
      <c r="O324" s="128"/>
      <c r="P324" s="128"/>
      <c r="Q324" s="128"/>
      <c r="R324" s="128"/>
      <c r="S324" s="128"/>
      <c r="T324" s="128"/>
    </row>
    <row r="325" spans="1:20">
      <c r="A325" s="129"/>
      <c r="B325" s="129"/>
      <c r="C325" s="129"/>
      <c r="D325" s="129"/>
      <c r="E325" s="129"/>
      <c r="F325" s="129"/>
      <c r="O325" s="128"/>
      <c r="P325" s="128"/>
      <c r="Q325" s="128"/>
      <c r="R325" s="128"/>
      <c r="S325" s="128"/>
      <c r="T325" s="128"/>
    </row>
    <row r="326" spans="1:20">
      <c r="A326" s="129"/>
      <c r="B326" s="129"/>
      <c r="C326" s="129"/>
      <c r="D326" s="129"/>
      <c r="E326" s="129"/>
      <c r="F326" s="129"/>
      <c r="O326" s="128"/>
      <c r="P326" s="128"/>
      <c r="Q326" s="128"/>
      <c r="R326" s="128"/>
      <c r="S326" s="128"/>
      <c r="T326" s="128"/>
    </row>
    <row r="327" spans="1:20">
      <c r="A327" s="129"/>
      <c r="B327" s="129"/>
      <c r="C327" s="129"/>
      <c r="D327" s="129"/>
      <c r="E327" s="129"/>
      <c r="F327" s="129"/>
      <c r="O327" s="128"/>
      <c r="P327" s="128"/>
      <c r="Q327" s="128"/>
      <c r="R327" s="128"/>
      <c r="S327" s="128"/>
      <c r="T327" s="128"/>
    </row>
    <row r="328" spans="1:20">
      <c r="A328" s="129"/>
      <c r="B328" s="129"/>
      <c r="C328" s="129"/>
      <c r="D328" s="129"/>
      <c r="E328" s="129"/>
      <c r="F328" s="129"/>
      <c r="O328" s="128"/>
      <c r="P328" s="128"/>
      <c r="Q328" s="128"/>
      <c r="R328" s="128"/>
      <c r="S328" s="128"/>
      <c r="T328" s="128"/>
    </row>
    <row r="329" spans="1:20">
      <c r="A329" s="129"/>
      <c r="B329" s="129"/>
      <c r="C329" s="129"/>
      <c r="D329" s="129"/>
      <c r="E329" s="129"/>
      <c r="F329" s="129"/>
      <c r="O329" s="128"/>
      <c r="P329" s="128"/>
      <c r="Q329" s="128"/>
      <c r="R329" s="128"/>
      <c r="S329" s="128"/>
      <c r="T329" s="128"/>
    </row>
    <row r="330" spans="1:20">
      <c r="A330" s="129"/>
      <c r="B330" s="129"/>
      <c r="C330" s="129"/>
      <c r="D330" s="129"/>
      <c r="E330" s="129"/>
      <c r="F330" s="129"/>
      <c r="O330" s="128"/>
      <c r="P330" s="128"/>
      <c r="Q330" s="128"/>
      <c r="R330" s="128"/>
      <c r="S330" s="128"/>
      <c r="T330" s="128"/>
    </row>
    <row r="331" spans="1:20">
      <c r="A331" s="129"/>
      <c r="B331" s="129"/>
      <c r="C331" s="129"/>
      <c r="D331" s="129"/>
      <c r="E331" s="129"/>
      <c r="F331" s="129"/>
      <c r="O331" s="128"/>
      <c r="P331" s="128"/>
      <c r="Q331" s="128"/>
      <c r="R331" s="128"/>
      <c r="S331" s="128"/>
      <c r="T331" s="128"/>
    </row>
    <row r="332" spans="1:20">
      <c r="A332" s="129"/>
      <c r="B332" s="129"/>
      <c r="C332" s="129"/>
      <c r="D332" s="129"/>
      <c r="E332" s="129"/>
      <c r="F332" s="129"/>
      <c r="O332" s="128"/>
      <c r="P332" s="128"/>
      <c r="Q332" s="128"/>
      <c r="R332" s="128"/>
      <c r="S332" s="128"/>
      <c r="T332" s="128"/>
    </row>
    <row r="333" spans="1:20">
      <c r="A333" s="129"/>
      <c r="B333" s="129"/>
      <c r="C333" s="129"/>
      <c r="D333" s="129"/>
      <c r="E333" s="129"/>
      <c r="F333" s="129"/>
      <c r="O333" s="128"/>
      <c r="P333" s="128"/>
      <c r="Q333" s="128"/>
      <c r="R333" s="128"/>
      <c r="S333" s="128"/>
      <c r="T333" s="128"/>
    </row>
    <row r="334" spans="1:20">
      <c r="A334" s="129"/>
      <c r="B334" s="129"/>
      <c r="C334" s="129"/>
      <c r="D334" s="129"/>
      <c r="E334" s="129"/>
      <c r="F334" s="129"/>
      <c r="O334" s="128"/>
      <c r="P334" s="128"/>
      <c r="Q334" s="128"/>
      <c r="R334" s="128"/>
      <c r="S334" s="128"/>
      <c r="T334" s="128"/>
    </row>
    <row r="335" spans="1:20">
      <c r="A335" s="129"/>
      <c r="B335" s="129"/>
      <c r="C335" s="129"/>
      <c r="D335" s="129"/>
      <c r="E335" s="129"/>
      <c r="F335" s="129"/>
      <c r="O335" s="128"/>
      <c r="P335" s="128"/>
      <c r="Q335" s="128"/>
      <c r="R335" s="128"/>
      <c r="S335" s="128"/>
      <c r="T335" s="128"/>
    </row>
    <row r="336" spans="1:20">
      <c r="A336" s="129"/>
      <c r="B336" s="129"/>
      <c r="C336" s="129"/>
      <c r="D336" s="129"/>
      <c r="E336" s="129"/>
      <c r="F336" s="129"/>
      <c r="O336" s="128"/>
      <c r="P336" s="128"/>
      <c r="Q336" s="128"/>
      <c r="R336" s="128"/>
      <c r="S336" s="128"/>
      <c r="T336" s="128"/>
    </row>
    <row r="337" spans="1:20">
      <c r="A337" s="129"/>
      <c r="B337" s="129"/>
      <c r="C337" s="129"/>
      <c r="D337" s="129"/>
      <c r="E337" s="129"/>
      <c r="F337" s="129"/>
      <c r="O337" s="128"/>
      <c r="P337" s="128"/>
      <c r="Q337" s="128"/>
      <c r="R337" s="128"/>
      <c r="S337" s="128"/>
      <c r="T337" s="128"/>
    </row>
    <row r="338" spans="1:20">
      <c r="A338" s="129"/>
      <c r="B338" s="129"/>
      <c r="C338" s="129"/>
      <c r="D338" s="129"/>
      <c r="E338" s="129"/>
      <c r="F338" s="129"/>
      <c r="O338" s="128"/>
      <c r="P338" s="128"/>
      <c r="Q338" s="128"/>
      <c r="R338" s="128"/>
      <c r="S338" s="128"/>
      <c r="T338" s="128"/>
    </row>
    <row r="339" spans="1:20">
      <c r="A339" s="129"/>
      <c r="B339" s="129"/>
      <c r="C339" s="129"/>
      <c r="D339" s="129"/>
      <c r="E339" s="129"/>
      <c r="F339" s="129"/>
      <c r="O339" s="128"/>
      <c r="P339" s="128"/>
      <c r="Q339" s="128"/>
      <c r="R339" s="128"/>
      <c r="S339" s="128"/>
      <c r="T339" s="128"/>
    </row>
    <row r="340" spans="1:20">
      <c r="A340" s="129"/>
      <c r="B340" s="129"/>
      <c r="C340" s="129"/>
      <c r="D340" s="129"/>
      <c r="E340" s="129"/>
      <c r="F340" s="129"/>
      <c r="O340" s="128"/>
      <c r="P340" s="128"/>
      <c r="Q340" s="128"/>
      <c r="R340" s="128"/>
      <c r="S340" s="128"/>
      <c r="T340" s="128"/>
    </row>
    <row r="341" spans="1:20">
      <c r="A341" s="129"/>
      <c r="B341" s="129"/>
      <c r="C341" s="129"/>
      <c r="D341" s="129"/>
      <c r="E341" s="129"/>
      <c r="F341" s="129"/>
      <c r="O341" s="128"/>
      <c r="P341" s="128"/>
      <c r="Q341" s="128"/>
      <c r="R341" s="128"/>
      <c r="S341" s="128"/>
      <c r="T341" s="128"/>
    </row>
    <row r="342" spans="1:20">
      <c r="A342" s="129"/>
      <c r="B342" s="129"/>
      <c r="C342" s="129"/>
      <c r="D342" s="129"/>
      <c r="E342" s="129"/>
      <c r="F342" s="129"/>
      <c r="O342" s="128"/>
      <c r="P342" s="128"/>
      <c r="Q342" s="128"/>
      <c r="R342" s="128"/>
      <c r="S342" s="128"/>
      <c r="T342" s="128"/>
    </row>
    <row r="343" spans="1:20">
      <c r="A343" s="129"/>
      <c r="B343" s="129"/>
      <c r="C343" s="129"/>
      <c r="D343" s="129"/>
      <c r="E343" s="129"/>
      <c r="F343" s="129"/>
      <c r="O343" s="128"/>
      <c r="P343" s="128"/>
      <c r="Q343" s="128"/>
      <c r="R343" s="128"/>
      <c r="S343" s="128"/>
      <c r="T343" s="128"/>
    </row>
    <row r="344" spans="1:20">
      <c r="A344" s="129"/>
      <c r="B344" s="129"/>
      <c r="C344" s="129"/>
      <c r="D344" s="129"/>
      <c r="E344" s="129"/>
      <c r="F344" s="129"/>
      <c r="O344" s="128"/>
      <c r="P344" s="128"/>
      <c r="Q344" s="128"/>
      <c r="R344" s="128"/>
      <c r="S344" s="128"/>
      <c r="T344" s="128"/>
    </row>
    <row r="345" spans="1:20">
      <c r="A345" s="129"/>
      <c r="B345" s="129"/>
      <c r="C345" s="129"/>
      <c r="D345" s="129"/>
      <c r="E345" s="129"/>
      <c r="F345" s="129"/>
      <c r="O345" s="128"/>
      <c r="P345" s="128"/>
      <c r="Q345" s="128"/>
      <c r="R345" s="128"/>
      <c r="S345" s="128"/>
      <c r="T345" s="128"/>
    </row>
    <row r="346" spans="1:20">
      <c r="A346" s="129"/>
      <c r="B346" s="129"/>
      <c r="C346" s="129"/>
      <c r="D346" s="129"/>
      <c r="E346" s="129"/>
      <c r="F346" s="129"/>
      <c r="O346" s="128"/>
      <c r="P346" s="128"/>
      <c r="Q346" s="128"/>
      <c r="R346" s="128"/>
      <c r="S346" s="128"/>
      <c r="T346" s="128"/>
    </row>
    <row r="347" spans="1:20">
      <c r="A347" s="129"/>
      <c r="B347" s="129"/>
      <c r="C347" s="129"/>
      <c r="D347" s="129"/>
      <c r="E347" s="129"/>
      <c r="F347" s="129"/>
      <c r="O347" s="128"/>
      <c r="P347" s="128"/>
      <c r="Q347" s="128"/>
      <c r="R347" s="128"/>
      <c r="S347" s="128"/>
      <c r="T347" s="128"/>
    </row>
    <row r="348" spans="1:20">
      <c r="A348" s="129"/>
      <c r="B348" s="129"/>
      <c r="C348" s="129"/>
      <c r="D348" s="129"/>
      <c r="E348" s="129"/>
      <c r="F348" s="129"/>
      <c r="O348" s="128"/>
      <c r="P348" s="128"/>
      <c r="Q348" s="128"/>
      <c r="R348" s="128"/>
      <c r="S348" s="128"/>
      <c r="T348" s="128"/>
    </row>
    <row r="349" spans="1:20">
      <c r="O349" s="128"/>
      <c r="P349" s="128"/>
      <c r="Q349" s="128"/>
      <c r="R349" s="128"/>
      <c r="S349" s="128"/>
      <c r="T349" s="128"/>
    </row>
    <row r="350" spans="1:20">
      <c r="O350" s="128"/>
      <c r="P350" s="128"/>
      <c r="Q350" s="128"/>
      <c r="R350" s="128"/>
      <c r="S350" s="128"/>
      <c r="T350" s="128"/>
    </row>
    <row r="351" spans="1:20">
      <c r="O351" s="128"/>
      <c r="P351" s="128"/>
      <c r="Q351" s="128"/>
      <c r="R351" s="128"/>
      <c r="S351" s="128"/>
      <c r="T351" s="128"/>
    </row>
    <row r="352" spans="1:20">
      <c r="O352" s="128"/>
      <c r="P352" s="128"/>
      <c r="Q352" s="128"/>
      <c r="R352" s="128"/>
      <c r="S352" s="128"/>
      <c r="T352" s="128"/>
    </row>
    <row r="353" spans="4:20">
      <c r="O353" s="128"/>
      <c r="P353" s="128"/>
      <c r="Q353" s="128"/>
      <c r="R353" s="128"/>
      <c r="S353" s="128"/>
      <c r="T353" s="128"/>
    </row>
    <row r="354" spans="4:20">
      <c r="O354" s="128"/>
      <c r="P354" s="128"/>
      <c r="Q354" s="128"/>
      <c r="R354" s="128"/>
      <c r="S354" s="128"/>
      <c r="T354" s="128"/>
    </row>
    <row r="355" spans="4:20">
      <c r="O355" s="128"/>
      <c r="P355" s="128"/>
      <c r="Q355" s="128"/>
      <c r="R355" s="128"/>
      <c r="S355" s="128"/>
      <c r="T355" s="128"/>
    </row>
    <row r="356" spans="4:20">
      <c r="O356" s="128"/>
      <c r="P356" s="128"/>
      <c r="Q356" s="128"/>
      <c r="R356" s="128"/>
      <c r="S356" s="128"/>
      <c r="T356" s="128"/>
    </row>
    <row r="357" spans="4:20">
      <c r="O357" s="128"/>
      <c r="P357" s="128"/>
      <c r="Q357" s="128"/>
      <c r="R357" s="128"/>
      <c r="S357" s="128"/>
      <c r="T357" s="128"/>
    </row>
    <row r="358" spans="4:20">
      <c r="O358" s="128"/>
      <c r="P358" s="128"/>
      <c r="Q358" s="128"/>
      <c r="R358" s="128"/>
      <c r="S358" s="128"/>
      <c r="T358" s="128"/>
    </row>
    <row r="359" spans="4:20">
      <c r="O359" s="128"/>
      <c r="P359" s="128"/>
      <c r="Q359" s="128"/>
      <c r="R359" s="128"/>
      <c r="S359" s="128"/>
      <c r="T359" s="128"/>
    </row>
    <row r="360" spans="4:20">
      <c r="O360" s="128"/>
      <c r="P360" s="128"/>
      <c r="Q360" s="128"/>
      <c r="R360" s="128"/>
      <c r="S360" s="128"/>
      <c r="T360" s="128"/>
    </row>
    <row r="361" spans="4:20">
      <c r="O361" s="128"/>
      <c r="P361" s="128"/>
      <c r="Q361" s="128"/>
      <c r="R361" s="128"/>
      <c r="S361" s="128"/>
      <c r="T361" s="128"/>
    </row>
    <row r="362" spans="4:20">
      <c r="O362" s="128"/>
      <c r="P362" s="128"/>
      <c r="Q362" s="128"/>
      <c r="R362" s="128"/>
      <c r="S362" s="128"/>
      <c r="T362" s="128"/>
    </row>
    <row r="363" spans="4:20">
      <c r="O363" s="128"/>
      <c r="P363" s="128"/>
      <c r="Q363" s="128"/>
      <c r="R363" s="128"/>
      <c r="S363" s="128"/>
      <c r="T363" s="128"/>
    </row>
    <row r="364" spans="4:20">
      <c r="O364" s="128"/>
      <c r="P364" s="128"/>
      <c r="Q364" s="128"/>
      <c r="R364" s="128"/>
      <c r="S364" s="128"/>
      <c r="T364" s="128"/>
    </row>
    <row r="365" spans="4:20">
      <c r="O365" s="128"/>
      <c r="P365" s="128"/>
      <c r="Q365" s="128"/>
      <c r="R365" s="128"/>
      <c r="S365" s="128"/>
      <c r="T365" s="128"/>
    </row>
    <row r="366" spans="4:20">
      <c r="D366" s="130">
        <f>SUM(D54:D365)</f>
        <v>0</v>
      </c>
      <c r="E366" s="130">
        <f>COUNTIF(D54:D365,"&gt;=0")</f>
        <v>0</v>
      </c>
      <c r="O366" s="128"/>
      <c r="P366" s="128"/>
      <c r="Q366" s="128"/>
      <c r="R366" s="128"/>
      <c r="S366" s="128"/>
      <c r="T366" s="128"/>
    </row>
    <row r="367" spans="4:20">
      <c r="O367" s="128"/>
      <c r="P367" s="128"/>
      <c r="Q367" s="128"/>
      <c r="R367" s="128"/>
      <c r="S367" s="128"/>
      <c r="T367" s="128"/>
    </row>
    <row r="368" spans="4:20">
      <c r="O368" s="128"/>
      <c r="P368" s="128"/>
      <c r="Q368" s="128"/>
      <c r="R368" s="128"/>
      <c r="S368" s="128"/>
      <c r="T368" s="128"/>
    </row>
    <row r="369" spans="1:20">
      <c r="O369" s="128"/>
      <c r="P369" s="128"/>
      <c r="Q369" s="128"/>
      <c r="R369" s="128"/>
      <c r="S369" s="128"/>
      <c r="T369" s="128"/>
    </row>
    <row r="370" spans="1:20">
      <c r="O370" s="128"/>
      <c r="P370" s="128"/>
      <c r="Q370" s="128"/>
      <c r="R370" s="128"/>
      <c r="S370" s="128"/>
      <c r="T370" s="128"/>
    </row>
    <row r="371" spans="1:20" ht="21" thickBot="1">
      <c r="A371" s="236" t="s">
        <v>552</v>
      </c>
      <c r="B371" s="236"/>
      <c r="C371" s="236"/>
      <c r="D371" s="236"/>
      <c r="E371" s="236"/>
      <c r="F371" s="236"/>
      <c r="O371" s="128"/>
      <c r="P371" s="128"/>
      <c r="Q371" s="128"/>
      <c r="R371" s="128"/>
      <c r="S371" s="128"/>
      <c r="T371" s="128"/>
    </row>
    <row r="372" spans="1:20" ht="21" thickBot="1">
      <c r="A372" s="236" t="s">
        <v>551</v>
      </c>
      <c r="B372" s="236"/>
      <c r="C372" s="236"/>
      <c r="D372" s="236"/>
      <c r="E372" s="241"/>
      <c r="F372" s="242"/>
      <c r="H372" s="170" t="s">
        <v>562</v>
      </c>
      <c r="O372" s="128"/>
      <c r="P372" s="128"/>
      <c r="Q372" s="128"/>
      <c r="R372" s="128"/>
      <c r="S372" s="128"/>
      <c r="T372" s="128"/>
    </row>
    <row r="373" spans="1:20" ht="13.5" thickBot="1">
      <c r="A373" s="221" t="s">
        <v>469</v>
      </c>
      <c r="B373" s="130">
        <f>+E1446</f>
        <v>0</v>
      </c>
      <c r="C373" s="240" t="s">
        <v>564</v>
      </c>
      <c r="D373" s="240"/>
      <c r="E373" s="243">
        <f>+D1446</f>
        <v>0</v>
      </c>
      <c r="F373" s="243"/>
      <c r="O373" s="128"/>
      <c r="P373" s="128"/>
      <c r="Q373" s="128"/>
      <c r="R373" s="128"/>
      <c r="S373" s="128"/>
      <c r="T373" s="128"/>
    </row>
    <row r="374" spans="1:20" ht="50.25" thickTop="1">
      <c r="A374" s="103" t="s">
        <v>2</v>
      </c>
      <c r="B374" s="101" t="s">
        <v>401</v>
      </c>
      <c r="C374" s="101" t="s">
        <v>402</v>
      </c>
      <c r="D374" s="101" t="s">
        <v>452</v>
      </c>
      <c r="E374" s="102" t="s">
        <v>1</v>
      </c>
      <c r="F374" s="102" t="s">
        <v>3</v>
      </c>
      <c r="O374" s="128"/>
      <c r="P374" s="128"/>
      <c r="Q374" s="128"/>
      <c r="R374" s="128"/>
      <c r="S374" s="128"/>
      <c r="T374" s="128"/>
    </row>
    <row r="375" spans="1:20">
      <c r="A375" s="128" t="str" cm="1">
        <f t="array" ref="A375">_xlfn._xlws.FILTER('Fichier général'!A7:F2356,'Fichier général'!F7:F2356=Recherche!E372,"")</f>
        <v/>
      </c>
      <c r="O375" s="128"/>
      <c r="P375" s="128"/>
      <c r="Q375" s="128"/>
      <c r="R375" s="128"/>
      <c r="S375" s="128"/>
      <c r="T375" s="128"/>
    </row>
    <row r="376" spans="1:20">
      <c r="O376" s="128"/>
      <c r="P376" s="128"/>
      <c r="Q376" s="128"/>
      <c r="R376" s="128"/>
      <c r="S376" s="128"/>
      <c r="T376" s="128"/>
    </row>
    <row r="377" spans="1:20">
      <c r="O377" s="128"/>
      <c r="P377" s="128"/>
      <c r="Q377" s="128"/>
      <c r="R377" s="128"/>
      <c r="S377" s="128"/>
      <c r="T377" s="128"/>
    </row>
    <row r="378" spans="1:20">
      <c r="O378" s="128"/>
      <c r="P378" s="128"/>
      <c r="Q378" s="128"/>
      <c r="R378" s="128"/>
      <c r="S378" s="128"/>
      <c r="T378" s="128"/>
    </row>
    <row r="379" spans="1:20">
      <c r="O379" s="128"/>
      <c r="P379" s="128"/>
      <c r="Q379" s="128"/>
      <c r="R379" s="128"/>
      <c r="S379" s="128"/>
      <c r="T379" s="128"/>
    </row>
    <row r="380" spans="1:20">
      <c r="O380" s="128"/>
      <c r="P380" s="128"/>
      <c r="Q380" s="128"/>
      <c r="R380" s="128"/>
      <c r="S380" s="128"/>
      <c r="T380" s="128"/>
    </row>
    <row r="381" spans="1:20">
      <c r="O381" s="128"/>
      <c r="P381" s="128"/>
      <c r="Q381" s="128"/>
      <c r="R381" s="128"/>
      <c r="S381" s="128"/>
      <c r="T381" s="128"/>
    </row>
    <row r="382" spans="1:20">
      <c r="O382" s="128"/>
      <c r="P382" s="128"/>
      <c r="Q382" s="128"/>
      <c r="R382" s="128"/>
      <c r="S382" s="128"/>
      <c r="T382" s="128"/>
    </row>
    <row r="383" spans="1:20">
      <c r="O383" s="128"/>
      <c r="P383" s="128"/>
      <c r="Q383" s="128"/>
      <c r="R383" s="128"/>
      <c r="S383" s="128"/>
      <c r="T383" s="128"/>
    </row>
    <row r="384" spans="1:20">
      <c r="O384" s="128"/>
      <c r="P384" s="128"/>
      <c r="Q384" s="128"/>
      <c r="R384" s="128"/>
      <c r="S384" s="128"/>
      <c r="T384" s="128"/>
    </row>
    <row r="385" spans="15:20">
      <c r="O385" s="128"/>
      <c r="P385" s="128"/>
      <c r="Q385" s="128"/>
      <c r="R385" s="128"/>
      <c r="S385" s="128"/>
      <c r="T385" s="128"/>
    </row>
    <row r="386" spans="15:20">
      <c r="O386" s="128"/>
      <c r="P386" s="128"/>
      <c r="Q386" s="128"/>
      <c r="R386" s="128"/>
      <c r="S386" s="128"/>
      <c r="T386" s="128"/>
    </row>
    <row r="387" spans="15:20">
      <c r="O387" s="128"/>
      <c r="P387" s="128"/>
      <c r="Q387" s="128"/>
      <c r="R387" s="128"/>
      <c r="S387" s="128"/>
      <c r="T387" s="128"/>
    </row>
    <row r="388" spans="15:20">
      <c r="O388" s="128"/>
      <c r="P388" s="128"/>
      <c r="Q388" s="128"/>
      <c r="R388" s="128"/>
      <c r="S388" s="128"/>
      <c r="T388" s="128"/>
    </row>
    <row r="389" spans="15:20">
      <c r="O389" s="128"/>
      <c r="P389" s="128"/>
      <c r="Q389" s="128"/>
      <c r="R389" s="128"/>
      <c r="S389" s="128"/>
      <c r="T389" s="128"/>
    </row>
    <row r="390" spans="15:20">
      <c r="O390" s="128"/>
      <c r="P390" s="128"/>
      <c r="Q390" s="128"/>
      <c r="R390" s="128"/>
      <c r="S390" s="128"/>
      <c r="T390" s="128"/>
    </row>
    <row r="391" spans="15:20">
      <c r="O391" s="128"/>
      <c r="P391" s="128"/>
      <c r="Q391" s="128"/>
      <c r="R391" s="128"/>
      <c r="S391" s="128"/>
      <c r="T391" s="128"/>
    </row>
    <row r="392" spans="15:20">
      <c r="O392" s="128"/>
      <c r="P392" s="128"/>
      <c r="Q392" s="128"/>
      <c r="R392" s="128"/>
      <c r="S392" s="128"/>
      <c r="T392" s="128"/>
    </row>
    <row r="393" spans="15:20">
      <c r="O393" s="128"/>
      <c r="P393" s="128"/>
      <c r="Q393" s="128"/>
      <c r="R393" s="128"/>
      <c r="S393" s="128"/>
      <c r="T393" s="128"/>
    </row>
    <row r="394" spans="15:20">
      <c r="O394" s="128"/>
      <c r="P394" s="128"/>
      <c r="Q394" s="128"/>
      <c r="R394" s="128"/>
      <c r="S394" s="128"/>
      <c r="T394" s="128"/>
    </row>
    <row r="395" spans="15:20">
      <c r="O395" s="128"/>
      <c r="P395" s="128"/>
      <c r="Q395" s="128"/>
      <c r="R395" s="128"/>
      <c r="S395" s="128"/>
      <c r="T395" s="128"/>
    </row>
    <row r="396" spans="15:20">
      <c r="O396" s="128"/>
      <c r="P396" s="128"/>
      <c r="Q396" s="128"/>
      <c r="R396" s="128"/>
      <c r="S396" s="128"/>
      <c r="T396" s="128"/>
    </row>
    <row r="397" spans="15:20">
      <c r="O397" s="128"/>
      <c r="P397" s="128"/>
      <c r="Q397" s="128"/>
      <c r="R397" s="128"/>
      <c r="S397" s="128"/>
      <c r="T397" s="128"/>
    </row>
    <row r="398" spans="15:20">
      <c r="O398" s="128"/>
      <c r="P398" s="128"/>
      <c r="Q398" s="128"/>
      <c r="R398" s="128"/>
      <c r="S398" s="128"/>
      <c r="T398" s="128"/>
    </row>
    <row r="399" spans="15:20">
      <c r="O399" s="128"/>
      <c r="P399" s="128"/>
      <c r="Q399" s="128"/>
      <c r="R399" s="128"/>
      <c r="S399" s="128"/>
      <c r="T399" s="128"/>
    </row>
    <row r="400" spans="15:20">
      <c r="O400" s="128"/>
      <c r="P400" s="128"/>
      <c r="Q400" s="128"/>
      <c r="R400" s="128"/>
      <c r="S400" s="128"/>
      <c r="T400" s="128"/>
    </row>
    <row r="401" spans="15:20">
      <c r="O401" s="128"/>
      <c r="P401" s="128"/>
      <c r="Q401" s="128"/>
      <c r="R401" s="128"/>
      <c r="S401" s="128"/>
      <c r="T401" s="128"/>
    </row>
    <row r="402" spans="15:20">
      <c r="O402" s="128"/>
      <c r="P402" s="128"/>
      <c r="Q402" s="128"/>
      <c r="R402" s="128"/>
      <c r="S402" s="128"/>
      <c r="T402" s="128"/>
    </row>
    <row r="403" spans="15:20">
      <c r="O403" s="128"/>
      <c r="P403" s="128"/>
      <c r="Q403" s="128"/>
      <c r="R403" s="128"/>
      <c r="S403" s="128"/>
      <c r="T403" s="128"/>
    </row>
    <row r="404" spans="15:20">
      <c r="O404" s="128"/>
      <c r="P404" s="128"/>
      <c r="Q404" s="128"/>
      <c r="R404" s="128"/>
      <c r="S404" s="128"/>
      <c r="T404" s="128"/>
    </row>
    <row r="405" spans="15:20">
      <c r="O405" s="128"/>
      <c r="P405" s="128"/>
      <c r="Q405" s="128"/>
      <c r="R405" s="128"/>
      <c r="S405" s="128"/>
      <c r="T405" s="128"/>
    </row>
    <row r="406" spans="15:20">
      <c r="O406" s="128"/>
      <c r="P406" s="128"/>
      <c r="Q406" s="128"/>
      <c r="R406" s="128"/>
      <c r="S406" s="128"/>
      <c r="T406" s="128"/>
    </row>
    <row r="407" spans="15:20">
      <c r="O407" s="128"/>
      <c r="P407" s="128"/>
      <c r="Q407" s="128"/>
      <c r="R407" s="128"/>
      <c r="S407" s="128"/>
      <c r="T407" s="128"/>
    </row>
    <row r="408" spans="15:20">
      <c r="O408" s="128"/>
      <c r="P408" s="128"/>
      <c r="Q408" s="128"/>
      <c r="R408" s="128"/>
      <c r="S408" s="128"/>
      <c r="T408" s="128"/>
    </row>
    <row r="409" spans="15:20">
      <c r="O409" s="128"/>
      <c r="P409" s="128"/>
      <c r="Q409" s="128"/>
      <c r="R409" s="128"/>
      <c r="S409" s="128"/>
      <c r="T409" s="128"/>
    </row>
    <row r="410" spans="15:20">
      <c r="O410" s="128"/>
      <c r="P410" s="128"/>
      <c r="Q410" s="128"/>
      <c r="R410" s="128"/>
      <c r="S410" s="128"/>
      <c r="T410" s="128"/>
    </row>
    <row r="411" spans="15:20">
      <c r="O411" s="128"/>
      <c r="P411" s="128"/>
      <c r="Q411" s="128"/>
      <c r="R411" s="128"/>
      <c r="S411" s="128"/>
      <c r="T411" s="128"/>
    </row>
    <row r="412" spans="15:20">
      <c r="O412" s="128"/>
      <c r="P412" s="128"/>
      <c r="Q412" s="128"/>
      <c r="R412" s="128"/>
      <c r="S412" s="128"/>
      <c r="T412" s="128"/>
    </row>
    <row r="413" spans="15:20">
      <c r="O413" s="128"/>
      <c r="P413" s="128"/>
      <c r="Q413" s="128"/>
      <c r="R413" s="128"/>
      <c r="S413" s="128"/>
      <c r="T413" s="128"/>
    </row>
    <row r="414" spans="15:20">
      <c r="O414" s="128"/>
      <c r="P414" s="128"/>
      <c r="Q414" s="128"/>
      <c r="R414" s="128"/>
      <c r="S414" s="128"/>
      <c r="T414" s="128"/>
    </row>
    <row r="415" spans="15:20">
      <c r="O415" s="128"/>
      <c r="P415" s="128"/>
      <c r="Q415" s="128"/>
      <c r="R415" s="128"/>
      <c r="S415" s="128"/>
      <c r="T415" s="128"/>
    </row>
    <row r="416" spans="15:20">
      <c r="O416" s="128"/>
      <c r="P416" s="128"/>
      <c r="Q416" s="128"/>
      <c r="R416" s="128"/>
      <c r="S416" s="128"/>
      <c r="T416" s="128"/>
    </row>
    <row r="417" spans="15:20">
      <c r="O417" s="128"/>
      <c r="P417" s="128"/>
      <c r="Q417" s="128"/>
      <c r="R417" s="128"/>
      <c r="S417" s="128"/>
      <c r="T417" s="128"/>
    </row>
    <row r="418" spans="15:20">
      <c r="O418" s="128"/>
      <c r="P418" s="128"/>
      <c r="Q418" s="128"/>
      <c r="R418" s="128"/>
      <c r="S418" s="128"/>
      <c r="T418" s="128"/>
    </row>
    <row r="419" spans="15:20">
      <c r="O419" s="128"/>
      <c r="P419" s="128"/>
      <c r="Q419" s="128"/>
      <c r="R419" s="128"/>
      <c r="S419" s="128"/>
      <c r="T419" s="128"/>
    </row>
    <row r="420" spans="15:20">
      <c r="O420" s="128"/>
      <c r="P420" s="128"/>
      <c r="Q420" s="128"/>
      <c r="R420" s="128"/>
      <c r="S420" s="128"/>
      <c r="T420" s="128"/>
    </row>
    <row r="421" spans="15:20">
      <c r="O421" s="128"/>
      <c r="P421" s="128"/>
      <c r="Q421" s="128"/>
      <c r="R421" s="128"/>
      <c r="S421" s="128"/>
      <c r="T421" s="128"/>
    </row>
    <row r="422" spans="15:20">
      <c r="O422" s="128"/>
      <c r="P422" s="128"/>
      <c r="Q422" s="128"/>
      <c r="R422" s="128"/>
      <c r="S422" s="128"/>
      <c r="T422" s="128"/>
    </row>
    <row r="423" spans="15:20">
      <c r="O423" s="128"/>
      <c r="P423" s="128"/>
      <c r="Q423" s="128"/>
      <c r="R423" s="128"/>
      <c r="S423" s="128"/>
      <c r="T423" s="128"/>
    </row>
    <row r="424" spans="15:20">
      <c r="O424" s="128"/>
      <c r="P424" s="128"/>
      <c r="Q424" s="128"/>
      <c r="R424" s="128"/>
      <c r="S424" s="128"/>
      <c r="T424" s="128"/>
    </row>
    <row r="425" spans="15:20">
      <c r="O425" s="128"/>
      <c r="P425" s="128"/>
      <c r="Q425" s="128"/>
      <c r="R425" s="128"/>
      <c r="S425" s="128"/>
      <c r="T425" s="128"/>
    </row>
    <row r="426" spans="15:20">
      <c r="O426" s="128"/>
      <c r="P426" s="128"/>
      <c r="Q426" s="128"/>
      <c r="R426" s="128"/>
      <c r="S426" s="128"/>
      <c r="T426" s="128"/>
    </row>
    <row r="427" spans="15:20">
      <c r="O427" s="128"/>
      <c r="P427" s="128"/>
      <c r="Q427" s="128"/>
      <c r="R427" s="128"/>
      <c r="S427" s="128"/>
      <c r="T427" s="128"/>
    </row>
    <row r="428" spans="15:20">
      <c r="O428" s="128"/>
      <c r="P428" s="128"/>
      <c r="Q428" s="128"/>
      <c r="R428" s="128"/>
      <c r="S428" s="128"/>
      <c r="T428" s="128"/>
    </row>
    <row r="429" spans="15:20">
      <c r="O429" s="128"/>
      <c r="P429" s="128"/>
      <c r="Q429" s="128"/>
      <c r="R429" s="128"/>
      <c r="S429" s="128"/>
      <c r="T429" s="128"/>
    </row>
    <row r="430" spans="15:20">
      <c r="O430" s="128"/>
      <c r="P430" s="128"/>
      <c r="Q430" s="128"/>
      <c r="R430" s="128"/>
      <c r="S430" s="128"/>
      <c r="T430" s="128"/>
    </row>
    <row r="431" spans="15:20">
      <c r="O431" s="128"/>
      <c r="P431" s="128"/>
      <c r="Q431" s="128"/>
      <c r="R431" s="128"/>
      <c r="S431" s="128"/>
      <c r="T431" s="128"/>
    </row>
    <row r="432" spans="15:20">
      <c r="O432" s="128"/>
      <c r="P432" s="128"/>
      <c r="Q432" s="128"/>
      <c r="R432" s="128"/>
      <c r="S432" s="128"/>
      <c r="T432" s="128"/>
    </row>
    <row r="433" spans="15:20">
      <c r="O433" s="128"/>
      <c r="P433" s="128"/>
      <c r="Q433" s="128"/>
      <c r="R433" s="128"/>
      <c r="S433" s="128"/>
      <c r="T433" s="128"/>
    </row>
    <row r="434" spans="15:20">
      <c r="O434" s="128"/>
      <c r="P434" s="128"/>
      <c r="Q434" s="128"/>
      <c r="R434" s="128"/>
      <c r="S434" s="128"/>
      <c r="T434" s="128"/>
    </row>
    <row r="435" spans="15:20">
      <c r="O435" s="128"/>
      <c r="P435" s="128"/>
      <c r="Q435" s="128"/>
      <c r="R435" s="128"/>
      <c r="S435" s="128"/>
      <c r="T435" s="128"/>
    </row>
    <row r="436" spans="15:20">
      <c r="O436" s="128"/>
      <c r="P436" s="128"/>
      <c r="Q436" s="128"/>
      <c r="R436" s="128"/>
      <c r="S436" s="128"/>
      <c r="T436" s="128"/>
    </row>
    <row r="437" spans="15:20">
      <c r="O437" s="128"/>
      <c r="P437" s="128"/>
      <c r="Q437" s="128"/>
      <c r="R437" s="128"/>
      <c r="S437" s="128"/>
      <c r="T437" s="128"/>
    </row>
    <row r="438" spans="15:20">
      <c r="O438" s="128"/>
      <c r="P438" s="128"/>
      <c r="Q438" s="128"/>
      <c r="R438" s="128"/>
      <c r="S438" s="128"/>
      <c r="T438" s="128"/>
    </row>
    <row r="439" spans="15:20">
      <c r="O439" s="128"/>
      <c r="P439" s="128"/>
      <c r="Q439" s="128"/>
      <c r="R439" s="128"/>
      <c r="S439" s="128"/>
      <c r="T439" s="128"/>
    </row>
    <row r="440" spans="15:20">
      <c r="O440" s="128"/>
      <c r="P440" s="128"/>
      <c r="Q440" s="128"/>
      <c r="R440" s="128"/>
      <c r="S440" s="128"/>
      <c r="T440" s="128"/>
    </row>
    <row r="441" spans="15:20">
      <c r="O441" s="128"/>
      <c r="P441" s="128"/>
      <c r="Q441" s="128"/>
      <c r="R441" s="128"/>
      <c r="S441" s="128"/>
      <c r="T441" s="128"/>
    </row>
    <row r="442" spans="15:20">
      <c r="O442" s="128"/>
      <c r="P442" s="128"/>
      <c r="Q442" s="128"/>
      <c r="R442" s="128"/>
      <c r="S442" s="128"/>
      <c r="T442" s="128"/>
    </row>
    <row r="443" spans="15:20">
      <c r="O443" s="128"/>
      <c r="P443" s="128"/>
      <c r="Q443" s="128"/>
      <c r="R443" s="128"/>
      <c r="S443" s="128"/>
      <c r="T443" s="128"/>
    </row>
    <row r="444" spans="15:20">
      <c r="O444" s="128"/>
      <c r="P444" s="128"/>
      <c r="Q444" s="128"/>
      <c r="R444" s="128"/>
      <c r="S444" s="128"/>
      <c r="T444" s="128"/>
    </row>
    <row r="445" spans="15:20">
      <c r="O445" s="128"/>
      <c r="P445" s="128"/>
      <c r="Q445" s="128"/>
      <c r="R445" s="128"/>
      <c r="S445" s="128"/>
      <c r="T445" s="128"/>
    </row>
    <row r="446" spans="15:20">
      <c r="O446" s="128"/>
      <c r="P446" s="128"/>
      <c r="Q446" s="128"/>
      <c r="R446" s="128"/>
      <c r="S446" s="128"/>
      <c r="T446" s="128"/>
    </row>
    <row r="447" spans="15:20">
      <c r="O447" s="128"/>
      <c r="P447" s="128"/>
      <c r="Q447" s="128"/>
      <c r="R447" s="128"/>
      <c r="S447" s="128"/>
      <c r="T447" s="128"/>
    </row>
    <row r="448" spans="15:20">
      <c r="O448" s="128"/>
      <c r="P448" s="128"/>
      <c r="Q448" s="128"/>
      <c r="R448" s="128"/>
      <c r="S448" s="128"/>
      <c r="T448" s="128"/>
    </row>
    <row r="449" spans="15:20">
      <c r="O449" s="128"/>
      <c r="P449" s="128"/>
      <c r="Q449" s="128"/>
      <c r="R449" s="128"/>
      <c r="S449" s="128"/>
      <c r="T449" s="128"/>
    </row>
    <row r="450" spans="15:20">
      <c r="O450" s="128"/>
      <c r="P450" s="128"/>
      <c r="Q450" s="128"/>
      <c r="R450" s="128"/>
      <c r="S450" s="128"/>
      <c r="T450" s="128"/>
    </row>
    <row r="451" spans="15:20">
      <c r="O451" s="128"/>
      <c r="P451" s="128"/>
      <c r="Q451" s="128"/>
      <c r="R451" s="128"/>
      <c r="S451" s="128"/>
      <c r="T451" s="128"/>
    </row>
    <row r="452" spans="15:20">
      <c r="O452" s="128"/>
      <c r="P452" s="128"/>
      <c r="Q452" s="128"/>
      <c r="R452" s="128"/>
      <c r="S452" s="128"/>
      <c r="T452" s="128"/>
    </row>
    <row r="453" spans="15:20">
      <c r="O453" s="128"/>
      <c r="P453" s="128"/>
      <c r="Q453" s="128"/>
      <c r="R453" s="128"/>
      <c r="S453" s="128"/>
      <c r="T453" s="128"/>
    </row>
    <row r="454" spans="15:20">
      <c r="O454" s="128"/>
      <c r="P454" s="128"/>
      <c r="Q454" s="128"/>
      <c r="R454" s="128"/>
      <c r="S454" s="128"/>
      <c r="T454" s="128"/>
    </row>
    <row r="455" spans="15:20">
      <c r="O455" s="128"/>
      <c r="P455" s="128"/>
      <c r="Q455" s="128"/>
      <c r="R455" s="128"/>
      <c r="S455" s="128"/>
      <c r="T455" s="128"/>
    </row>
    <row r="456" spans="15:20">
      <c r="O456" s="128"/>
      <c r="P456" s="128"/>
      <c r="Q456" s="128"/>
      <c r="R456" s="128"/>
      <c r="S456" s="128"/>
      <c r="T456" s="128"/>
    </row>
    <row r="457" spans="15:20">
      <c r="O457" s="128"/>
      <c r="P457" s="128"/>
      <c r="Q457" s="128"/>
      <c r="R457" s="128"/>
      <c r="S457" s="128"/>
      <c r="T457" s="128"/>
    </row>
    <row r="458" spans="15:20">
      <c r="O458" s="128"/>
      <c r="P458" s="128"/>
      <c r="Q458" s="128"/>
      <c r="R458" s="128"/>
      <c r="S458" s="128"/>
      <c r="T458" s="128"/>
    </row>
    <row r="459" spans="15:20">
      <c r="O459" s="128"/>
      <c r="P459" s="128"/>
      <c r="Q459" s="128"/>
      <c r="R459" s="128"/>
      <c r="S459" s="128"/>
      <c r="T459" s="128"/>
    </row>
    <row r="460" spans="15:20">
      <c r="O460" s="128"/>
      <c r="P460" s="128"/>
      <c r="Q460" s="128"/>
      <c r="R460" s="128"/>
      <c r="S460" s="128"/>
      <c r="T460" s="128"/>
    </row>
    <row r="461" spans="15:20">
      <c r="O461" s="128"/>
      <c r="P461" s="128"/>
      <c r="Q461" s="128"/>
      <c r="R461" s="128"/>
      <c r="S461" s="128"/>
      <c r="T461" s="128"/>
    </row>
    <row r="462" spans="15:20">
      <c r="O462" s="128"/>
      <c r="P462" s="128"/>
      <c r="Q462" s="128"/>
      <c r="R462" s="128"/>
      <c r="S462" s="128"/>
      <c r="T462" s="128"/>
    </row>
    <row r="463" spans="15:20">
      <c r="O463" s="128"/>
      <c r="P463" s="128"/>
      <c r="Q463" s="128"/>
      <c r="R463" s="128"/>
      <c r="S463" s="128"/>
      <c r="T463" s="128"/>
    </row>
    <row r="464" spans="15:20">
      <c r="O464" s="128"/>
      <c r="P464" s="128"/>
      <c r="Q464" s="128"/>
      <c r="R464" s="128"/>
      <c r="S464" s="128"/>
      <c r="T464" s="128"/>
    </row>
    <row r="465" spans="15:20">
      <c r="O465" s="128"/>
      <c r="P465" s="128"/>
      <c r="Q465" s="128"/>
      <c r="R465" s="128"/>
      <c r="S465" s="128"/>
      <c r="T465" s="128"/>
    </row>
    <row r="466" spans="15:20">
      <c r="O466" s="128"/>
      <c r="P466" s="128"/>
      <c r="Q466" s="128"/>
      <c r="R466" s="128"/>
      <c r="S466" s="128"/>
      <c r="T466" s="128"/>
    </row>
    <row r="467" spans="15:20">
      <c r="O467" s="128"/>
      <c r="P467" s="128"/>
      <c r="Q467" s="128"/>
      <c r="R467" s="128"/>
      <c r="S467" s="128"/>
      <c r="T467" s="128"/>
    </row>
    <row r="468" spans="15:20">
      <c r="O468" s="128"/>
      <c r="P468" s="128"/>
      <c r="Q468" s="128"/>
      <c r="R468" s="128"/>
      <c r="S468" s="128"/>
      <c r="T468" s="128"/>
    </row>
    <row r="469" spans="15:20">
      <c r="O469" s="128"/>
      <c r="P469" s="128"/>
      <c r="Q469" s="128"/>
      <c r="R469" s="128"/>
      <c r="S469" s="128"/>
      <c r="T469" s="128"/>
    </row>
    <row r="470" spans="15:20">
      <c r="O470" s="128"/>
      <c r="P470" s="128"/>
      <c r="Q470" s="128"/>
      <c r="R470" s="128"/>
      <c r="S470" s="128"/>
      <c r="T470" s="128"/>
    </row>
    <row r="471" spans="15:20">
      <c r="O471" s="128"/>
      <c r="P471" s="128"/>
      <c r="Q471" s="128"/>
      <c r="R471" s="128"/>
      <c r="S471" s="128"/>
      <c r="T471" s="128"/>
    </row>
    <row r="472" spans="15:20">
      <c r="O472" s="128"/>
      <c r="P472" s="128"/>
      <c r="Q472" s="128"/>
      <c r="R472" s="128"/>
      <c r="S472" s="128"/>
      <c r="T472" s="128"/>
    </row>
    <row r="473" spans="15:20">
      <c r="O473" s="128"/>
      <c r="P473" s="128"/>
      <c r="Q473" s="128"/>
      <c r="R473" s="128"/>
      <c r="S473" s="128"/>
      <c r="T473" s="128"/>
    </row>
    <row r="474" spans="15:20">
      <c r="O474" s="128"/>
      <c r="P474" s="128"/>
      <c r="Q474" s="128"/>
      <c r="R474" s="128"/>
      <c r="S474" s="128"/>
      <c r="T474" s="128"/>
    </row>
    <row r="475" spans="15:20">
      <c r="O475" s="128"/>
      <c r="P475" s="128"/>
      <c r="Q475" s="128"/>
      <c r="R475" s="128"/>
      <c r="S475" s="128"/>
      <c r="T475" s="128"/>
    </row>
    <row r="476" spans="15:20">
      <c r="O476" s="128"/>
      <c r="P476" s="128"/>
      <c r="Q476" s="128"/>
      <c r="R476" s="128"/>
      <c r="S476" s="128"/>
      <c r="T476" s="128"/>
    </row>
    <row r="477" spans="15:20">
      <c r="O477" s="128"/>
      <c r="P477" s="128"/>
      <c r="Q477" s="128"/>
      <c r="R477" s="128"/>
      <c r="S477" s="128"/>
      <c r="T477" s="128"/>
    </row>
    <row r="478" spans="15:20">
      <c r="O478" s="128"/>
      <c r="P478" s="128"/>
      <c r="Q478" s="128"/>
      <c r="R478" s="128"/>
      <c r="S478" s="128"/>
      <c r="T478" s="128"/>
    </row>
    <row r="479" spans="15:20">
      <c r="O479" s="128"/>
      <c r="P479" s="128"/>
      <c r="Q479" s="128"/>
      <c r="R479" s="128"/>
      <c r="S479" s="128"/>
      <c r="T479" s="128"/>
    </row>
    <row r="480" spans="15:20">
      <c r="O480" s="128"/>
      <c r="P480" s="128"/>
      <c r="Q480" s="128"/>
      <c r="R480" s="128"/>
      <c r="S480" s="128"/>
      <c r="T480" s="128"/>
    </row>
    <row r="481" spans="15:20">
      <c r="O481" s="128"/>
      <c r="P481" s="128"/>
      <c r="Q481" s="128"/>
      <c r="R481" s="128"/>
      <c r="S481" s="128"/>
      <c r="T481" s="128"/>
    </row>
    <row r="482" spans="15:20">
      <c r="O482" s="128"/>
      <c r="P482" s="128"/>
      <c r="Q482" s="128"/>
      <c r="R482" s="128"/>
      <c r="S482" s="128"/>
      <c r="T482" s="128"/>
    </row>
    <row r="483" spans="15:20">
      <c r="O483" s="128"/>
      <c r="P483" s="128"/>
      <c r="Q483" s="128"/>
      <c r="R483" s="128"/>
      <c r="S483" s="128"/>
      <c r="T483" s="128"/>
    </row>
    <row r="484" spans="15:20">
      <c r="O484" s="128"/>
      <c r="P484" s="128"/>
      <c r="Q484" s="128"/>
      <c r="R484" s="128"/>
      <c r="S484" s="128"/>
      <c r="T484" s="128"/>
    </row>
    <row r="485" spans="15:20">
      <c r="O485" s="128"/>
      <c r="P485" s="128"/>
      <c r="Q485" s="128"/>
      <c r="R485" s="128"/>
      <c r="S485" s="128"/>
      <c r="T485" s="128"/>
    </row>
    <row r="486" spans="15:20">
      <c r="O486" s="128"/>
      <c r="P486" s="128"/>
      <c r="Q486" s="128"/>
      <c r="R486" s="128"/>
      <c r="S486" s="128"/>
      <c r="T486" s="128"/>
    </row>
    <row r="487" spans="15:20">
      <c r="O487" s="128"/>
      <c r="P487" s="128"/>
      <c r="Q487" s="128"/>
      <c r="R487" s="128"/>
      <c r="S487" s="128"/>
      <c r="T487" s="128"/>
    </row>
    <row r="488" spans="15:20">
      <c r="O488" s="128"/>
      <c r="P488" s="128"/>
      <c r="Q488" s="128"/>
      <c r="R488" s="128"/>
      <c r="S488" s="128"/>
      <c r="T488" s="128"/>
    </row>
    <row r="489" spans="15:20">
      <c r="O489" s="128"/>
      <c r="P489" s="128"/>
      <c r="Q489" s="128"/>
      <c r="R489" s="128"/>
      <c r="S489" s="128"/>
      <c r="T489" s="128"/>
    </row>
    <row r="490" spans="15:20">
      <c r="O490" s="128"/>
      <c r="P490" s="128"/>
      <c r="Q490" s="128"/>
      <c r="R490" s="128"/>
      <c r="S490" s="128"/>
      <c r="T490" s="128"/>
    </row>
    <row r="491" spans="15:20">
      <c r="O491" s="128"/>
      <c r="P491" s="128"/>
      <c r="Q491" s="128"/>
      <c r="R491" s="128"/>
      <c r="S491" s="128"/>
      <c r="T491" s="128"/>
    </row>
    <row r="492" spans="15:20">
      <c r="O492" s="128"/>
      <c r="P492" s="128"/>
      <c r="Q492" s="128"/>
      <c r="R492" s="128"/>
      <c r="S492" s="128"/>
      <c r="T492" s="128"/>
    </row>
    <row r="493" spans="15:20">
      <c r="O493" s="128"/>
      <c r="P493" s="128"/>
      <c r="Q493" s="128"/>
      <c r="R493" s="128"/>
      <c r="S493" s="128"/>
      <c r="T493" s="128"/>
    </row>
    <row r="494" spans="15:20">
      <c r="O494" s="128"/>
      <c r="P494" s="128"/>
      <c r="Q494" s="128"/>
      <c r="R494" s="128"/>
      <c r="S494" s="128"/>
      <c r="T494" s="128"/>
    </row>
    <row r="495" spans="15:20">
      <c r="O495" s="128"/>
      <c r="P495" s="128"/>
      <c r="Q495" s="128"/>
      <c r="R495" s="128"/>
      <c r="S495" s="128"/>
      <c r="T495" s="128"/>
    </row>
    <row r="496" spans="15:20">
      <c r="O496" s="128"/>
      <c r="P496" s="128"/>
      <c r="Q496" s="128"/>
      <c r="R496" s="128"/>
      <c r="S496" s="128"/>
      <c r="T496" s="128"/>
    </row>
    <row r="497" spans="15:20">
      <c r="O497" s="128"/>
      <c r="P497" s="128"/>
      <c r="Q497" s="128"/>
      <c r="R497" s="128"/>
      <c r="S497" s="128"/>
      <c r="T497" s="128"/>
    </row>
    <row r="498" spans="15:20">
      <c r="O498" s="128"/>
      <c r="P498" s="128"/>
      <c r="Q498" s="128"/>
      <c r="R498" s="128"/>
      <c r="S498" s="128"/>
      <c r="T498" s="128"/>
    </row>
    <row r="499" spans="15:20">
      <c r="O499" s="128"/>
      <c r="P499" s="128"/>
      <c r="Q499" s="128"/>
      <c r="R499" s="128"/>
      <c r="S499" s="128"/>
      <c r="T499" s="128"/>
    </row>
    <row r="500" spans="15:20">
      <c r="O500" s="128"/>
      <c r="P500" s="128"/>
      <c r="Q500" s="128"/>
      <c r="R500" s="128"/>
      <c r="S500" s="128"/>
      <c r="T500" s="128"/>
    </row>
    <row r="501" spans="15:20">
      <c r="O501" s="128"/>
      <c r="P501" s="128"/>
      <c r="Q501" s="128"/>
      <c r="R501" s="128"/>
      <c r="S501" s="128"/>
      <c r="T501" s="128"/>
    </row>
    <row r="502" spans="15:20">
      <c r="O502" s="128"/>
      <c r="P502" s="128"/>
      <c r="Q502" s="128"/>
      <c r="R502" s="128"/>
      <c r="S502" s="128"/>
      <c r="T502" s="128"/>
    </row>
    <row r="503" spans="15:20">
      <c r="O503" s="128"/>
      <c r="P503" s="128"/>
      <c r="Q503" s="128"/>
      <c r="R503" s="128"/>
      <c r="S503" s="128"/>
      <c r="T503" s="128"/>
    </row>
    <row r="504" spans="15:20">
      <c r="O504" s="128"/>
      <c r="P504" s="128"/>
      <c r="Q504" s="128"/>
      <c r="R504" s="128"/>
      <c r="S504" s="128"/>
      <c r="T504" s="128"/>
    </row>
    <row r="505" spans="15:20">
      <c r="O505" s="128"/>
      <c r="P505" s="128"/>
      <c r="Q505" s="128"/>
      <c r="R505" s="128"/>
      <c r="S505" s="128"/>
      <c r="T505" s="128"/>
    </row>
    <row r="506" spans="15:20">
      <c r="O506" s="128"/>
      <c r="P506" s="128"/>
      <c r="Q506" s="128"/>
      <c r="R506" s="128"/>
      <c r="S506" s="128"/>
      <c r="T506" s="128"/>
    </row>
    <row r="507" spans="15:20">
      <c r="O507" s="128"/>
      <c r="P507" s="128"/>
      <c r="Q507" s="128"/>
      <c r="R507" s="128"/>
      <c r="S507" s="128"/>
      <c r="T507" s="128"/>
    </row>
    <row r="508" spans="15:20">
      <c r="O508" s="128"/>
      <c r="P508" s="128"/>
      <c r="Q508" s="128"/>
      <c r="R508" s="128"/>
      <c r="S508" s="128"/>
      <c r="T508" s="128"/>
    </row>
    <row r="509" spans="15:20">
      <c r="O509" s="128"/>
      <c r="P509" s="128"/>
      <c r="Q509" s="128"/>
      <c r="R509" s="128"/>
      <c r="S509" s="128"/>
      <c r="T509" s="128"/>
    </row>
    <row r="510" spans="15:20">
      <c r="O510" s="128"/>
      <c r="P510" s="128"/>
      <c r="Q510" s="128"/>
      <c r="R510" s="128"/>
      <c r="S510" s="128"/>
      <c r="T510" s="128"/>
    </row>
    <row r="511" spans="15:20">
      <c r="O511" s="128"/>
      <c r="P511" s="128"/>
      <c r="Q511" s="128"/>
      <c r="R511" s="128"/>
      <c r="S511" s="128"/>
      <c r="T511" s="128"/>
    </row>
    <row r="512" spans="15:20">
      <c r="O512" s="128"/>
      <c r="P512" s="128"/>
      <c r="Q512" s="128"/>
      <c r="R512" s="128"/>
      <c r="S512" s="128"/>
      <c r="T512" s="128"/>
    </row>
    <row r="513" spans="15:20">
      <c r="O513" s="128"/>
      <c r="P513" s="128"/>
      <c r="Q513" s="128"/>
      <c r="R513" s="128"/>
      <c r="S513" s="128"/>
      <c r="T513" s="128"/>
    </row>
    <row r="514" spans="15:20">
      <c r="O514" s="128"/>
      <c r="P514" s="128"/>
      <c r="Q514" s="128"/>
      <c r="R514" s="128"/>
      <c r="S514" s="128"/>
      <c r="T514" s="128"/>
    </row>
    <row r="515" spans="15:20">
      <c r="O515" s="128"/>
      <c r="P515" s="128"/>
      <c r="Q515" s="128"/>
      <c r="R515" s="128"/>
      <c r="S515" s="128"/>
      <c r="T515" s="128"/>
    </row>
    <row r="516" spans="15:20">
      <c r="O516" s="128"/>
      <c r="P516" s="128"/>
      <c r="Q516" s="128"/>
      <c r="R516" s="128"/>
      <c r="S516" s="128"/>
      <c r="T516" s="128"/>
    </row>
    <row r="517" spans="15:20">
      <c r="O517" s="128"/>
      <c r="P517" s="128"/>
      <c r="Q517" s="128"/>
      <c r="R517" s="128"/>
      <c r="S517" s="128"/>
      <c r="T517" s="128"/>
    </row>
    <row r="518" spans="15:20">
      <c r="O518" s="128"/>
      <c r="P518" s="128"/>
      <c r="Q518" s="128"/>
      <c r="R518" s="128"/>
      <c r="S518" s="128"/>
      <c r="T518" s="128"/>
    </row>
    <row r="519" spans="15:20">
      <c r="O519" s="128"/>
      <c r="P519" s="128"/>
      <c r="Q519" s="128"/>
      <c r="R519" s="128"/>
      <c r="S519" s="128"/>
      <c r="T519" s="128"/>
    </row>
    <row r="520" spans="15:20">
      <c r="O520" s="128"/>
      <c r="P520" s="128"/>
      <c r="Q520" s="128"/>
      <c r="R520" s="128"/>
      <c r="S520" s="128"/>
      <c r="T520" s="128"/>
    </row>
    <row r="521" spans="15:20">
      <c r="O521" s="128"/>
      <c r="P521" s="128"/>
      <c r="Q521" s="128"/>
      <c r="R521" s="128">
        <f>SUM(R54:R247)</f>
        <v>0</v>
      </c>
      <c r="S521" s="128"/>
      <c r="T521" s="128"/>
    </row>
    <row r="522" spans="15:20">
      <c r="O522" s="128"/>
      <c r="P522" s="128"/>
      <c r="Q522" s="128"/>
      <c r="R522" s="128"/>
      <c r="S522" s="128"/>
      <c r="T522" s="128"/>
    </row>
    <row r="523" spans="15:20">
      <c r="O523" s="128"/>
      <c r="P523" s="128"/>
      <c r="Q523" s="128"/>
      <c r="R523" s="128"/>
      <c r="S523" s="128"/>
      <c r="T523" s="128"/>
    </row>
    <row r="524" spans="15:20">
      <c r="O524" s="128"/>
      <c r="P524" s="128"/>
      <c r="Q524" s="128"/>
      <c r="R524" s="128"/>
      <c r="S524" s="128"/>
      <c r="T524" s="128"/>
    </row>
    <row r="525" spans="15:20">
      <c r="O525" s="128"/>
      <c r="P525" s="128"/>
      <c r="Q525" s="128"/>
      <c r="R525" s="128"/>
      <c r="S525" s="128"/>
      <c r="T525" s="128"/>
    </row>
    <row r="526" spans="15:20">
      <c r="O526" s="128"/>
      <c r="P526" s="128"/>
      <c r="Q526" s="128"/>
      <c r="R526" s="128"/>
      <c r="S526" s="128"/>
      <c r="T526" s="128"/>
    </row>
    <row r="527" spans="15:20">
      <c r="O527" s="128"/>
      <c r="P527" s="128"/>
      <c r="Q527" s="128"/>
      <c r="R527" s="128"/>
      <c r="S527" s="128"/>
      <c r="T527" s="128"/>
    </row>
    <row r="528" spans="15:20">
      <c r="O528" s="128"/>
      <c r="P528" s="128"/>
      <c r="Q528" s="128"/>
      <c r="R528" s="128"/>
      <c r="S528" s="128"/>
      <c r="T528" s="128"/>
    </row>
    <row r="529" spans="15:20">
      <c r="O529" s="128"/>
      <c r="P529" s="128"/>
      <c r="Q529" s="128"/>
      <c r="R529" s="128"/>
      <c r="S529" s="128"/>
      <c r="T529" s="128"/>
    </row>
    <row r="530" spans="15:20">
      <c r="O530" s="128"/>
      <c r="P530" s="128"/>
      <c r="Q530" s="128"/>
      <c r="R530" s="128"/>
      <c r="S530" s="128"/>
      <c r="T530" s="128"/>
    </row>
    <row r="531" spans="15:20">
      <c r="O531" s="128"/>
      <c r="P531" s="128"/>
      <c r="Q531" s="128"/>
      <c r="R531" s="128"/>
      <c r="S531" s="128"/>
      <c r="T531" s="128"/>
    </row>
    <row r="532" spans="15:20">
      <c r="O532" s="128"/>
      <c r="P532" s="128"/>
      <c r="Q532" s="128"/>
      <c r="R532" s="128"/>
      <c r="S532" s="128"/>
      <c r="T532" s="128"/>
    </row>
    <row r="533" spans="15:20">
      <c r="O533" s="128"/>
      <c r="P533" s="128"/>
      <c r="Q533" s="128"/>
      <c r="R533" s="128"/>
      <c r="S533" s="128"/>
      <c r="T533" s="128"/>
    </row>
    <row r="534" spans="15:20">
      <c r="O534" s="128"/>
      <c r="P534" s="128"/>
      <c r="Q534" s="128"/>
      <c r="R534" s="128"/>
      <c r="S534" s="128"/>
      <c r="T534" s="128"/>
    </row>
    <row r="535" spans="15:20">
      <c r="O535" s="128"/>
      <c r="P535" s="128"/>
      <c r="Q535" s="128"/>
      <c r="R535" s="128"/>
      <c r="S535" s="128"/>
      <c r="T535" s="128"/>
    </row>
    <row r="536" spans="15:20">
      <c r="O536" s="128"/>
      <c r="P536" s="128"/>
      <c r="Q536" s="128"/>
      <c r="R536" s="128"/>
      <c r="S536" s="128"/>
      <c r="T536" s="128"/>
    </row>
    <row r="537" spans="15:20">
      <c r="O537" s="128"/>
      <c r="P537" s="128"/>
      <c r="Q537" s="128"/>
      <c r="R537" s="128"/>
      <c r="S537" s="128"/>
      <c r="T537" s="128"/>
    </row>
    <row r="538" spans="15:20">
      <c r="O538" s="128"/>
      <c r="P538" s="128"/>
      <c r="Q538" s="128"/>
      <c r="R538" s="128"/>
      <c r="S538" s="128"/>
      <c r="T538" s="128"/>
    </row>
    <row r="539" spans="15:20">
      <c r="O539" s="128"/>
      <c r="P539" s="128"/>
      <c r="Q539" s="128"/>
      <c r="R539" s="128"/>
      <c r="S539" s="128"/>
      <c r="T539" s="128"/>
    </row>
    <row r="540" spans="15:20">
      <c r="O540" s="128"/>
      <c r="P540" s="128"/>
      <c r="Q540" s="128"/>
      <c r="R540" s="128"/>
      <c r="S540" s="128"/>
      <c r="T540" s="128"/>
    </row>
    <row r="541" spans="15:20">
      <c r="O541" s="128"/>
      <c r="P541" s="128"/>
      <c r="Q541" s="128"/>
      <c r="R541" s="128"/>
      <c r="S541" s="128"/>
      <c r="T541" s="128"/>
    </row>
    <row r="542" spans="15:20">
      <c r="O542" s="128"/>
      <c r="P542" s="128"/>
      <c r="Q542" s="128"/>
      <c r="R542" s="128"/>
      <c r="S542" s="128"/>
      <c r="T542" s="128"/>
    </row>
    <row r="543" spans="15:20">
      <c r="O543" s="128"/>
      <c r="P543" s="128"/>
      <c r="Q543" s="128"/>
      <c r="R543" s="128"/>
      <c r="S543" s="128"/>
      <c r="T543" s="128"/>
    </row>
    <row r="544" spans="15:20">
      <c r="O544" s="128"/>
      <c r="P544" s="128"/>
      <c r="Q544" s="128"/>
      <c r="R544" s="128"/>
      <c r="S544" s="128"/>
      <c r="T544" s="128"/>
    </row>
    <row r="545" spans="15:20">
      <c r="O545" s="128"/>
      <c r="P545" s="128"/>
      <c r="Q545" s="128"/>
      <c r="R545" s="128"/>
      <c r="S545" s="128"/>
      <c r="T545" s="128"/>
    </row>
    <row r="546" spans="15:20">
      <c r="O546" s="128"/>
      <c r="P546" s="128"/>
      <c r="Q546" s="128"/>
      <c r="R546" s="128"/>
      <c r="S546" s="128"/>
      <c r="T546" s="128"/>
    </row>
    <row r="547" spans="15:20">
      <c r="O547" s="128"/>
      <c r="P547" s="128"/>
      <c r="Q547" s="128"/>
      <c r="R547" s="128"/>
      <c r="S547" s="128"/>
      <c r="T547" s="128"/>
    </row>
    <row r="548" spans="15:20">
      <c r="O548" s="128"/>
      <c r="P548" s="128"/>
      <c r="Q548" s="128"/>
      <c r="R548" s="128"/>
      <c r="S548" s="128"/>
      <c r="T548" s="128"/>
    </row>
    <row r="549" spans="15:20">
      <c r="O549" s="128"/>
      <c r="P549" s="128"/>
      <c r="Q549" s="128"/>
      <c r="R549" s="128"/>
      <c r="S549" s="128"/>
      <c r="T549" s="128"/>
    </row>
    <row r="550" spans="15:20">
      <c r="O550" s="128"/>
      <c r="P550" s="128"/>
      <c r="Q550" s="128"/>
      <c r="R550" s="128"/>
      <c r="S550" s="128"/>
      <c r="T550" s="128"/>
    </row>
    <row r="551" spans="15:20">
      <c r="O551" s="128"/>
      <c r="P551" s="128"/>
      <c r="Q551" s="128"/>
      <c r="R551" s="128"/>
      <c r="S551" s="128"/>
      <c r="T551" s="128"/>
    </row>
    <row r="552" spans="15:20">
      <c r="O552" s="128"/>
      <c r="P552" s="128"/>
      <c r="Q552" s="128"/>
      <c r="R552" s="128"/>
      <c r="S552" s="128"/>
      <c r="T552" s="128"/>
    </row>
    <row r="553" spans="15:20">
      <c r="O553" s="128"/>
      <c r="P553" s="128"/>
      <c r="Q553" s="128"/>
      <c r="R553" s="128"/>
      <c r="S553" s="128"/>
      <c r="T553" s="128"/>
    </row>
    <row r="554" spans="15:20">
      <c r="O554" s="128"/>
      <c r="P554" s="128"/>
      <c r="Q554" s="128"/>
      <c r="R554" s="128"/>
      <c r="S554" s="128"/>
      <c r="T554" s="128"/>
    </row>
    <row r="555" spans="15:20">
      <c r="O555" s="128"/>
      <c r="P555" s="128"/>
      <c r="Q555" s="128"/>
      <c r="R555" s="128"/>
      <c r="S555" s="128"/>
      <c r="T555" s="128"/>
    </row>
    <row r="556" spans="15:20">
      <c r="O556" s="128"/>
      <c r="P556" s="128"/>
      <c r="Q556" s="128"/>
      <c r="R556" s="128"/>
      <c r="S556" s="128"/>
      <c r="T556" s="128"/>
    </row>
    <row r="557" spans="15:20">
      <c r="O557" s="128"/>
      <c r="P557" s="128"/>
      <c r="Q557" s="128"/>
      <c r="R557" s="128"/>
      <c r="S557" s="128"/>
      <c r="T557" s="128"/>
    </row>
    <row r="558" spans="15:20">
      <c r="O558" s="128"/>
      <c r="P558" s="128"/>
      <c r="Q558" s="128"/>
      <c r="R558" s="128"/>
      <c r="S558" s="128"/>
      <c r="T558" s="128"/>
    </row>
    <row r="559" spans="15:20">
      <c r="O559" s="128"/>
      <c r="P559" s="128"/>
      <c r="Q559" s="128"/>
      <c r="R559" s="128"/>
      <c r="S559" s="128"/>
      <c r="T559" s="128"/>
    </row>
    <row r="560" spans="15:20">
      <c r="O560" s="128"/>
      <c r="P560" s="128"/>
      <c r="Q560" s="128"/>
      <c r="R560" s="128"/>
      <c r="S560" s="128"/>
      <c r="T560" s="128"/>
    </row>
    <row r="561" spans="15:20">
      <c r="O561" s="128"/>
      <c r="P561" s="128"/>
      <c r="Q561" s="128"/>
      <c r="R561" s="128"/>
      <c r="S561" s="128"/>
      <c r="T561" s="128"/>
    </row>
    <row r="562" spans="15:20">
      <c r="O562" s="128"/>
      <c r="P562" s="128"/>
      <c r="Q562" s="128"/>
      <c r="R562" s="128"/>
      <c r="S562" s="128"/>
      <c r="T562" s="128"/>
    </row>
    <row r="563" spans="15:20">
      <c r="O563" s="128"/>
      <c r="P563" s="128"/>
      <c r="Q563" s="128"/>
      <c r="R563" s="128"/>
      <c r="S563" s="128"/>
      <c r="T563" s="128"/>
    </row>
    <row r="564" spans="15:20">
      <c r="O564" s="128"/>
      <c r="P564" s="128"/>
      <c r="Q564" s="128"/>
      <c r="R564" s="128"/>
      <c r="S564" s="128"/>
      <c r="T564" s="128"/>
    </row>
    <row r="565" spans="15:20">
      <c r="O565" s="128"/>
      <c r="P565" s="128"/>
      <c r="Q565" s="128"/>
      <c r="R565" s="128"/>
      <c r="S565" s="128"/>
      <c r="T565" s="128"/>
    </row>
    <row r="566" spans="15:20">
      <c r="O566" s="128"/>
      <c r="P566" s="128"/>
      <c r="Q566" s="128"/>
      <c r="R566" s="128"/>
      <c r="S566" s="128"/>
      <c r="T566" s="128"/>
    </row>
    <row r="567" spans="15:20">
      <c r="O567" s="128"/>
      <c r="P567" s="128"/>
      <c r="Q567" s="128"/>
      <c r="R567" s="128"/>
      <c r="S567" s="128"/>
      <c r="T567" s="128"/>
    </row>
    <row r="568" spans="15:20">
      <c r="O568" s="128"/>
      <c r="P568" s="128"/>
      <c r="Q568" s="128"/>
      <c r="R568" s="128"/>
      <c r="S568" s="128"/>
      <c r="T568" s="128"/>
    </row>
    <row r="569" spans="15:20">
      <c r="O569" s="128"/>
      <c r="P569" s="128"/>
      <c r="Q569" s="128"/>
      <c r="R569" s="128"/>
      <c r="S569" s="128"/>
      <c r="T569" s="128"/>
    </row>
    <row r="570" spans="15:20">
      <c r="O570" s="128"/>
      <c r="P570" s="128"/>
      <c r="Q570" s="128"/>
      <c r="R570" s="128"/>
      <c r="S570" s="128"/>
      <c r="T570" s="128"/>
    </row>
    <row r="571" spans="15:20">
      <c r="O571" s="128"/>
      <c r="P571" s="128"/>
      <c r="Q571" s="128"/>
      <c r="R571" s="128"/>
      <c r="S571" s="128"/>
      <c r="T571" s="128"/>
    </row>
    <row r="572" spans="15:20">
      <c r="O572" s="128"/>
      <c r="P572" s="128"/>
      <c r="Q572" s="128"/>
      <c r="R572" s="128"/>
      <c r="S572" s="128"/>
      <c r="T572" s="128"/>
    </row>
    <row r="573" spans="15:20">
      <c r="O573" s="128"/>
      <c r="P573" s="128"/>
      <c r="Q573" s="128"/>
      <c r="R573" s="128"/>
      <c r="S573" s="128"/>
      <c r="T573" s="128"/>
    </row>
    <row r="574" spans="15:20">
      <c r="O574" s="128"/>
      <c r="P574" s="128"/>
      <c r="Q574" s="128"/>
      <c r="R574" s="128"/>
      <c r="S574" s="128"/>
      <c r="T574" s="128"/>
    </row>
    <row r="575" spans="15:20">
      <c r="O575" s="128"/>
      <c r="P575" s="128"/>
      <c r="Q575" s="128"/>
      <c r="R575" s="128"/>
      <c r="S575" s="128"/>
      <c r="T575" s="128"/>
    </row>
    <row r="576" spans="15:20">
      <c r="O576" s="128"/>
      <c r="P576" s="128"/>
      <c r="Q576" s="128"/>
      <c r="R576" s="128"/>
      <c r="S576" s="128"/>
      <c r="T576" s="128"/>
    </row>
    <row r="577" spans="15:20">
      <c r="O577" s="128"/>
      <c r="P577" s="128"/>
      <c r="Q577" s="128"/>
      <c r="R577" s="128"/>
      <c r="S577" s="128"/>
      <c r="T577" s="128"/>
    </row>
    <row r="578" spans="15:20">
      <c r="O578" s="128"/>
      <c r="P578" s="128"/>
      <c r="Q578" s="128"/>
      <c r="R578" s="128"/>
      <c r="S578" s="128"/>
      <c r="T578" s="128"/>
    </row>
    <row r="579" spans="15:20">
      <c r="O579" s="128"/>
      <c r="P579" s="128"/>
      <c r="Q579" s="128"/>
      <c r="R579" s="128"/>
      <c r="S579" s="128"/>
      <c r="T579" s="128"/>
    </row>
    <row r="580" spans="15:20">
      <c r="O580" s="128"/>
      <c r="P580" s="128"/>
      <c r="Q580" s="128"/>
      <c r="R580" s="128"/>
      <c r="S580" s="128"/>
      <c r="T580" s="128"/>
    </row>
    <row r="581" spans="15:20">
      <c r="O581" s="128"/>
      <c r="P581" s="128"/>
      <c r="Q581" s="128"/>
      <c r="R581" s="128"/>
      <c r="S581" s="128"/>
      <c r="T581" s="128"/>
    </row>
    <row r="582" spans="15:20">
      <c r="O582" s="128"/>
      <c r="P582" s="128"/>
      <c r="Q582" s="128"/>
      <c r="R582" s="128"/>
      <c r="S582" s="128"/>
      <c r="T582" s="128"/>
    </row>
    <row r="583" spans="15:20">
      <c r="O583" s="128"/>
      <c r="P583" s="128"/>
      <c r="Q583" s="128"/>
      <c r="R583" s="128"/>
      <c r="S583" s="128"/>
      <c r="T583" s="128"/>
    </row>
    <row r="584" spans="15:20">
      <c r="O584" s="128"/>
      <c r="P584" s="128"/>
      <c r="Q584" s="128"/>
      <c r="R584" s="128"/>
      <c r="S584" s="128"/>
      <c r="T584" s="128"/>
    </row>
    <row r="585" spans="15:20">
      <c r="O585" s="128"/>
      <c r="P585" s="128"/>
      <c r="Q585" s="128"/>
      <c r="R585" s="128"/>
      <c r="S585" s="128"/>
      <c r="T585" s="128"/>
    </row>
    <row r="586" spans="15:20">
      <c r="O586" s="128"/>
      <c r="P586" s="128"/>
      <c r="Q586" s="128"/>
      <c r="R586" s="128"/>
      <c r="S586" s="128"/>
      <c r="T586" s="128"/>
    </row>
    <row r="587" spans="15:20">
      <c r="O587" s="128"/>
      <c r="P587" s="128"/>
      <c r="Q587" s="128"/>
      <c r="R587" s="128"/>
      <c r="S587" s="128"/>
      <c r="T587" s="128"/>
    </row>
    <row r="588" spans="15:20">
      <c r="O588" s="128"/>
      <c r="P588" s="128"/>
      <c r="Q588" s="128"/>
      <c r="R588" s="128"/>
      <c r="S588" s="128"/>
      <c r="T588" s="128"/>
    </row>
    <row r="589" spans="15:20">
      <c r="O589" s="128"/>
      <c r="P589" s="128"/>
      <c r="Q589" s="128"/>
      <c r="R589" s="128"/>
      <c r="S589" s="128"/>
      <c r="T589" s="128"/>
    </row>
    <row r="590" spans="15:20">
      <c r="O590" s="128"/>
      <c r="P590" s="128"/>
      <c r="Q590" s="128"/>
      <c r="R590" s="128"/>
      <c r="S590" s="128"/>
      <c r="T590" s="128"/>
    </row>
    <row r="591" spans="15:20">
      <c r="O591" s="128"/>
      <c r="P591" s="128"/>
      <c r="Q591" s="128"/>
      <c r="R591" s="128"/>
      <c r="S591" s="128"/>
      <c r="T591" s="128"/>
    </row>
    <row r="592" spans="15:20">
      <c r="O592" s="128"/>
      <c r="P592" s="128"/>
      <c r="Q592" s="128"/>
      <c r="R592" s="128"/>
      <c r="S592" s="128"/>
      <c r="T592" s="128"/>
    </row>
    <row r="593" spans="15:20">
      <c r="O593" s="128"/>
      <c r="P593" s="128"/>
      <c r="Q593" s="128"/>
      <c r="R593" s="128"/>
      <c r="S593" s="128"/>
      <c r="T593" s="128"/>
    </row>
    <row r="594" spans="15:20">
      <c r="O594" s="128"/>
      <c r="P594" s="128"/>
      <c r="Q594" s="128"/>
      <c r="R594" s="128"/>
      <c r="S594" s="128"/>
      <c r="T594" s="128"/>
    </row>
    <row r="595" spans="15:20">
      <c r="O595" s="128"/>
      <c r="P595" s="128"/>
      <c r="Q595" s="128"/>
      <c r="R595" s="128"/>
      <c r="S595" s="128"/>
      <c r="T595" s="128"/>
    </row>
    <row r="596" spans="15:20">
      <c r="O596" s="128"/>
      <c r="P596" s="128"/>
      <c r="Q596" s="128"/>
      <c r="R596" s="128"/>
      <c r="S596" s="128"/>
      <c r="T596" s="128"/>
    </row>
    <row r="597" spans="15:20">
      <c r="O597" s="128"/>
      <c r="P597" s="128"/>
      <c r="Q597" s="128"/>
      <c r="R597" s="128"/>
      <c r="S597" s="128"/>
      <c r="T597" s="128"/>
    </row>
    <row r="598" spans="15:20">
      <c r="O598" s="128"/>
      <c r="P598" s="128"/>
      <c r="Q598" s="128"/>
      <c r="R598" s="128"/>
      <c r="S598" s="128"/>
      <c r="T598" s="128"/>
    </row>
    <row r="599" spans="15:20">
      <c r="O599" s="128"/>
      <c r="P599" s="128"/>
      <c r="Q599" s="128"/>
      <c r="R599" s="128"/>
      <c r="S599" s="128"/>
      <c r="T599" s="128"/>
    </row>
    <row r="600" spans="15:20">
      <c r="O600" s="128"/>
      <c r="P600" s="128"/>
      <c r="Q600" s="128"/>
      <c r="R600" s="128"/>
      <c r="S600" s="128"/>
      <c r="T600" s="128"/>
    </row>
    <row r="601" spans="15:20">
      <c r="O601" s="128"/>
      <c r="P601" s="128"/>
      <c r="Q601" s="128"/>
      <c r="R601" s="128"/>
      <c r="S601" s="128"/>
      <c r="T601" s="128"/>
    </row>
    <row r="602" spans="15:20">
      <c r="O602" s="128"/>
      <c r="P602" s="128"/>
      <c r="Q602" s="128"/>
      <c r="R602" s="128"/>
      <c r="S602" s="128"/>
      <c r="T602" s="128"/>
    </row>
    <row r="603" spans="15:20">
      <c r="O603" s="128"/>
      <c r="P603" s="128"/>
      <c r="Q603" s="128"/>
      <c r="R603" s="128"/>
      <c r="S603" s="128"/>
      <c r="T603" s="128"/>
    </row>
    <row r="604" spans="15:20">
      <c r="O604" s="128"/>
      <c r="P604" s="128"/>
      <c r="Q604" s="128"/>
      <c r="R604" s="128"/>
      <c r="S604" s="128"/>
      <c r="T604" s="128"/>
    </row>
    <row r="605" spans="15:20">
      <c r="O605" s="128"/>
      <c r="P605" s="128"/>
      <c r="Q605" s="128"/>
      <c r="R605" s="128"/>
      <c r="S605" s="128"/>
      <c r="T605" s="128"/>
    </row>
    <row r="606" spans="15:20">
      <c r="O606" s="128"/>
      <c r="P606" s="128"/>
      <c r="Q606" s="128"/>
      <c r="R606" s="128"/>
      <c r="S606" s="128"/>
      <c r="T606" s="128"/>
    </row>
    <row r="607" spans="15:20">
      <c r="O607" s="128"/>
      <c r="P607" s="128"/>
      <c r="Q607" s="128"/>
      <c r="R607" s="128"/>
      <c r="S607" s="128"/>
      <c r="T607" s="128"/>
    </row>
    <row r="608" spans="15:20">
      <c r="O608" s="128"/>
      <c r="P608" s="128"/>
      <c r="Q608" s="128"/>
      <c r="R608" s="128"/>
      <c r="S608" s="128"/>
      <c r="T608" s="128"/>
    </row>
    <row r="609" spans="15:20">
      <c r="O609" s="128"/>
      <c r="P609" s="128"/>
      <c r="Q609" s="128"/>
      <c r="R609" s="128"/>
      <c r="S609" s="128"/>
      <c r="T609" s="128"/>
    </row>
    <row r="610" spans="15:20">
      <c r="O610" s="128"/>
      <c r="P610" s="128"/>
      <c r="Q610" s="128"/>
      <c r="R610" s="128"/>
      <c r="S610" s="128"/>
      <c r="T610" s="128"/>
    </row>
    <row r="611" spans="15:20">
      <c r="O611" s="128"/>
      <c r="P611" s="128"/>
      <c r="Q611" s="128"/>
      <c r="R611" s="128"/>
      <c r="S611" s="128"/>
      <c r="T611" s="128"/>
    </row>
    <row r="612" spans="15:20">
      <c r="O612" s="128"/>
      <c r="P612" s="128"/>
      <c r="Q612" s="128"/>
      <c r="R612" s="128"/>
      <c r="S612" s="128"/>
      <c r="T612" s="128"/>
    </row>
    <row r="613" spans="15:20">
      <c r="O613" s="128"/>
      <c r="P613" s="128"/>
      <c r="Q613" s="128"/>
      <c r="R613" s="128"/>
      <c r="S613" s="128"/>
      <c r="T613" s="128"/>
    </row>
    <row r="614" spans="15:20">
      <c r="O614" s="128"/>
      <c r="P614" s="128"/>
      <c r="Q614" s="128"/>
      <c r="R614" s="128"/>
      <c r="S614" s="128"/>
      <c r="T614" s="128"/>
    </row>
    <row r="615" spans="15:20">
      <c r="O615" s="128"/>
      <c r="P615" s="128"/>
      <c r="Q615" s="128"/>
      <c r="R615" s="128"/>
      <c r="S615" s="128"/>
      <c r="T615" s="128"/>
    </row>
    <row r="616" spans="15:20">
      <c r="O616" s="128"/>
      <c r="P616" s="128"/>
      <c r="Q616" s="128"/>
      <c r="R616" s="128"/>
      <c r="S616" s="128"/>
      <c r="T616" s="128"/>
    </row>
    <row r="617" spans="15:20">
      <c r="O617" s="128"/>
      <c r="P617" s="128"/>
      <c r="Q617" s="128"/>
      <c r="R617" s="128"/>
      <c r="S617" s="128"/>
      <c r="T617" s="128"/>
    </row>
    <row r="618" spans="15:20">
      <c r="O618" s="128"/>
      <c r="P618" s="128"/>
      <c r="Q618" s="128"/>
      <c r="R618" s="128"/>
      <c r="S618" s="128"/>
      <c r="T618" s="128"/>
    </row>
    <row r="619" spans="15:20">
      <c r="O619" s="128"/>
      <c r="P619" s="128"/>
      <c r="Q619" s="128"/>
      <c r="R619" s="128"/>
      <c r="S619" s="128"/>
      <c r="T619" s="128"/>
    </row>
    <row r="620" spans="15:20">
      <c r="O620" s="128"/>
      <c r="P620" s="128"/>
      <c r="Q620" s="128"/>
      <c r="R620" s="128"/>
      <c r="S620" s="128"/>
      <c r="T620" s="128"/>
    </row>
    <row r="621" spans="15:20">
      <c r="O621" s="128"/>
      <c r="P621" s="128"/>
      <c r="Q621" s="128"/>
      <c r="R621" s="128"/>
      <c r="S621" s="128"/>
      <c r="T621" s="128"/>
    </row>
    <row r="622" spans="15:20">
      <c r="O622" s="128"/>
      <c r="P622" s="128"/>
      <c r="Q622" s="128"/>
      <c r="R622" s="128"/>
      <c r="S622" s="128"/>
      <c r="T622" s="128"/>
    </row>
    <row r="623" spans="15:20">
      <c r="O623" s="128"/>
      <c r="P623" s="128"/>
      <c r="Q623" s="128"/>
      <c r="R623" s="128"/>
      <c r="S623" s="128"/>
      <c r="T623" s="128"/>
    </row>
    <row r="624" spans="15:20">
      <c r="O624" s="128"/>
      <c r="P624" s="128"/>
      <c r="Q624" s="128"/>
      <c r="R624" s="128"/>
      <c r="S624" s="128"/>
      <c r="T624" s="128"/>
    </row>
    <row r="625" spans="15:20">
      <c r="O625" s="128"/>
      <c r="P625" s="128"/>
      <c r="Q625" s="128"/>
      <c r="R625" s="128"/>
      <c r="S625" s="128"/>
      <c r="T625" s="128"/>
    </row>
    <row r="626" spans="15:20">
      <c r="O626" s="128"/>
      <c r="P626" s="128"/>
      <c r="Q626" s="128"/>
      <c r="R626" s="128"/>
      <c r="S626" s="128"/>
      <c r="T626" s="128"/>
    </row>
    <row r="627" spans="15:20">
      <c r="O627" s="128"/>
      <c r="P627" s="128"/>
      <c r="Q627" s="128"/>
      <c r="R627" s="128"/>
      <c r="S627" s="128"/>
      <c r="T627" s="128"/>
    </row>
    <row r="628" spans="15:20">
      <c r="O628" s="128"/>
      <c r="P628" s="128"/>
      <c r="Q628" s="128"/>
      <c r="R628" s="128"/>
      <c r="S628" s="128"/>
      <c r="T628" s="128"/>
    </row>
    <row r="629" spans="15:20">
      <c r="O629" s="128"/>
      <c r="P629" s="128"/>
      <c r="Q629" s="128"/>
      <c r="R629" s="128"/>
      <c r="S629" s="128"/>
      <c r="T629" s="128"/>
    </row>
    <row r="630" spans="15:20">
      <c r="O630" s="128"/>
      <c r="P630" s="128"/>
      <c r="Q630" s="128"/>
      <c r="R630" s="128"/>
      <c r="S630" s="128"/>
      <c r="T630" s="128"/>
    </row>
    <row r="631" spans="15:20">
      <c r="O631" s="128"/>
      <c r="P631" s="128"/>
      <c r="Q631" s="128"/>
      <c r="R631" s="128"/>
      <c r="S631" s="128"/>
      <c r="T631" s="128"/>
    </row>
    <row r="632" spans="15:20">
      <c r="O632" s="128"/>
      <c r="P632" s="128"/>
      <c r="Q632" s="128"/>
      <c r="R632" s="128"/>
      <c r="S632" s="128"/>
      <c r="T632" s="128"/>
    </row>
    <row r="633" spans="15:20">
      <c r="O633" s="128"/>
      <c r="P633" s="128"/>
      <c r="Q633" s="128"/>
      <c r="R633" s="128"/>
      <c r="S633" s="128"/>
      <c r="T633" s="128"/>
    </row>
    <row r="634" spans="15:20">
      <c r="O634" s="128"/>
      <c r="P634" s="128"/>
      <c r="Q634" s="128"/>
      <c r="R634" s="128"/>
      <c r="S634" s="128"/>
      <c r="T634" s="128"/>
    </row>
    <row r="635" spans="15:20">
      <c r="O635" s="128"/>
      <c r="P635" s="128"/>
      <c r="Q635" s="128"/>
      <c r="R635" s="128"/>
      <c r="S635" s="128"/>
      <c r="T635" s="128"/>
    </row>
    <row r="636" spans="15:20">
      <c r="O636" s="128"/>
      <c r="P636" s="128"/>
      <c r="Q636" s="128"/>
      <c r="R636" s="128"/>
      <c r="S636" s="128"/>
      <c r="T636" s="128"/>
    </row>
    <row r="637" spans="15:20">
      <c r="O637" s="128"/>
      <c r="P637" s="128"/>
      <c r="Q637" s="128"/>
      <c r="R637" s="128"/>
      <c r="S637" s="128"/>
      <c r="T637" s="128"/>
    </row>
    <row r="638" spans="15:20">
      <c r="O638" s="128"/>
      <c r="P638" s="128"/>
      <c r="Q638" s="128"/>
      <c r="R638" s="128"/>
      <c r="S638" s="128"/>
      <c r="T638" s="128"/>
    </row>
    <row r="639" spans="15:20">
      <c r="O639" s="128"/>
      <c r="P639" s="128"/>
      <c r="Q639" s="128"/>
      <c r="R639" s="128"/>
      <c r="S639" s="128"/>
      <c r="T639" s="128"/>
    </row>
    <row r="640" spans="15:20">
      <c r="O640" s="128"/>
      <c r="P640" s="128"/>
      <c r="Q640" s="128"/>
      <c r="R640" s="128"/>
      <c r="S640" s="128"/>
      <c r="T640" s="128"/>
    </row>
    <row r="641" spans="15:20">
      <c r="O641" s="128"/>
      <c r="P641" s="128"/>
      <c r="Q641" s="128"/>
      <c r="R641" s="128"/>
      <c r="S641" s="128"/>
      <c r="T641" s="128"/>
    </row>
    <row r="642" spans="15:20">
      <c r="O642" s="128"/>
      <c r="P642" s="128"/>
      <c r="Q642" s="128"/>
      <c r="R642" s="128"/>
      <c r="S642" s="128"/>
      <c r="T642" s="128"/>
    </row>
    <row r="643" spans="15:20">
      <c r="O643" s="128"/>
      <c r="P643" s="128"/>
      <c r="Q643" s="128"/>
      <c r="R643" s="128"/>
      <c r="S643" s="128"/>
      <c r="T643" s="128"/>
    </row>
    <row r="644" spans="15:20">
      <c r="O644" s="128"/>
      <c r="P644" s="128"/>
      <c r="Q644" s="128"/>
      <c r="R644" s="128"/>
      <c r="S644" s="128"/>
      <c r="T644" s="128"/>
    </row>
    <row r="645" spans="15:20">
      <c r="O645" s="128"/>
      <c r="P645" s="128"/>
      <c r="Q645" s="128"/>
      <c r="R645" s="128"/>
      <c r="S645" s="128"/>
      <c r="T645" s="128"/>
    </row>
    <row r="646" spans="15:20">
      <c r="O646" s="128"/>
      <c r="P646" s="128"/>
      <c r="Q646" s="128"/>
      <c r="R646" s="128"/>
      <c r="S646" s="128"/>
      <c r="T646" s="128"/>
    </row>
    <row r="647" spans="15:20">
      <c r="O647" s="128"/>
      <c r="P647" s="128"/>
      <c r="Q647" s="128"/>
      <c r="R647" s="128"/>
      <c r="S647" s="128"/>
      <c r="T647" s="128"/>
    </row>
    <row r="648" spans="15:20">
      <c r="O648" s="128"/>
      <c r="P648" s="128"/>
      <c r="Q648" s="128"/>
      <c r="R648" s="128"/>
      <c r="S648" s="128"/>
      <c r="T648" s="128"/>
    </row>
    <row r="649" spans="15:20">
      <c r="O649" s="128"/>
      <c r="P649" s="128"/>
      <c r="Q649" s="128"/>
      <c r="R649" s="128"/>
      <c r="S649" s="128"/>
      <c r="T649" s="128"/>
    </row>
    <row r="650" spans="15:20">
      <c r="O650" s="128"/>
      <c r="P650" s="128"/>
      <c r="Q650" s="128"/>
      <c r="R650" s="128"/>
      <c r="S650" s="128"/>
      <c r="T650" s="128"/>
    </row>
    <row r="651" spans="15:20">
      <c r="O651" s="128"/>
      <c r="P651" s="128"/>
      <c r="Q651" s="128"/>
      <c r="R651" s="128"/>
      <c r="S651" s="128"/>
      <c r="T651" s="128"/>
    </row>
    <row r="652" spans="15:20">
      <c r="O652" s="128"/>
      <c r="P652" s="128"/>
      <c r="Q652" s="128"/>
      <c r="R652" s="128"/>
      <c r="S652" s="128"/>
      <c r="T652" s="128"/>
    </row>
    <row r="653" spans="15:20">
      <c r="O653" s="128"/>
      <c r="P653" s="128"/>
      <c r="Q653" s="128"/>
      <c r="R653" s="128"/>
      <c r="S653" s="128"/>
      <c r="T653" s="128"/>
    </row>
    <row r="654" spans="15:20">
      <c r="O654" s="128"/>
      <c r="P654" s="128"/>
      <c r="Q654" s="128"/>
      <c r="R654" s="128"/>
      <c r="S654" s="128"/>
      <c r="T654" s="128"/>
    </row>
    <row r="655" spans="15:20">
      <c r="O655" s="128"/>
      <c r="P655" s="128"/>
      <c r="Q655" s="128"/>
      <c r="R655" s="128"/>
      <c r="S655" s="128"/>
      <c r="T655" s="128"/>
    </row>
    <row r="656" spans="15:20">
      <c r="O656" s="128"/>
      <c r="P656" s="128"/>
      <c r="Q656" s="128"/>
      <c r="R656" s="128"/>
      <c r="S656" s="128"/>
      <c r="T656" s="128"/>
    </row>
    <row r="657" spans="15:20">
      <c r="O657" s="128"/>
      <c r="P657" s="128"/>
      <c r="Q657" s="128"/>
      <c r="R657" s="128"/>
      <c r="S657" s="128"/>
      <c r="T657" s="128"/>
    </row>
    <row r="658" spans="15:20">
      <c r="O658" s="128"/>
      <c r="P658" s="128"/>
      <c r="Q658" s="128"/>
      <c r="R658" s="128"/>
      <c r="S658" s="128"/>
      <c r="T658" s="128"/>
    </row>
    <row r="659" spans="15:20">
      <c r="O659" s="128"/>
      <c r="P659" s="128"/>
      <c r="Q659" s="128"/>
      <c r="R659" s="128"/>
      <c r="S659" s="128"/>
      <c r="T659" s="128"/>
    </row>
    <row r="660" spans="15:20">
      <c r="O660" s="128"/>
      <c r="P660" s="128"/>
      <c r="Q660" s="128"/>
      <c r="R660" s="128"/>
      <c r="S660" s="128"/>
      <c r="T660" s="128"/>
    </row>
    <row r="661" spans="15:20">
      <c r="O661" s="128"/>
      <c r="P661" s="128"/>
      <c r="Q661" s="128"/>
      <c r="R661" s="128"/>
      <c r="S661" s="128"/>
      <c r="T661" s="128"/>
    </row>
    <row r="662" spans="15:20">
      <c r="O662" s="128"/>
      <c r="P662" s="128"/>
      <c r="Q662" s="128"/>
      <c r="R662" s="128"/>
      <c r="S662" s="128"/>
      <c r="T662" s="128"/>
    </row>
    <row r="663" spans="15:20">
      <c r="O663" s="128"/>
      <c r="P663" s="128"/>
      <c r="Q663" s="128"/>
      <c r="R663" s="128"/>
      <c r="S663" s="128"/>
      <c r="T663" s="128"/>
    </row>
    <row r="664" spans="15:20">
      <c r="O664" s="128"/>
      <c r="P664" s="128"/>
      <c r="Q664" s="128"/>
      <c r="R664" s="128"/>
      <c r="S664" s="128"/>
      <c r="T664" s="128"/>
    </row>
    <row r="665" spans="15:20">
      <c r="O665" s="128"/>
      <c r="P665" s="128"/>
      <c r="Q665" s="128"/>
      <c r="R665" s="128"/>
      <c r="S665" s="128"/>
      <c r="T665" s="128"/>
    </row>
    <row r="666" spans="15:20">
      <c r="O666" s="128"/>
      <c r="P666" s="128"/>
      <c r="Q666" s="128"/>
      <c r="R666" s="128"/>
      <c r="S666" s="128"/>
      <c r="T666" s="128"/>
    </row>
    <row r="667" spans="15:20">
      <c r="O667" s="128"/>
      <c r="P667" s="128"/>
      <c r="Q667" s="128"/>
      <c r="R667" s="128"/>
      <c r="S667" s="128"/>
      <c r="T667" s="128"/>
    </row>
    <row r="668" spans="15:20">
      <c r="O668" s="128"/>
      <c r="P668" s="128"/>
      <c r="Q668" s="128"/>
      <c r="R668" s="128"/>
      <c r="S668" s="128"/>
      <c r="T668" s="128"/>
    </row>
    <row r="669" spans="15:20">
      <c r="O669" s="128"/>
      <c r="P669" s="128"/>
      <c r="Q669" s="128"/>
      <c r="R669" s="128"/>
      <c r="S669" s="128"/>
      <c r="T669" s="128"/>
    </row>
    <row r="670" spans="15:20">
      <c r="O670" s="128"/>
      <c r="P670" s="128"/>
      <c r="Q670" s="128"/>
      <c r="R670" s="128"/>
      <c r="S670" s="128"/>
      <c r="T670" s="128"/>
    </row>
    <row r="671" spans="15:20">
      <c r="O671" s="128"/>
      <c r="P671" s="128"/>
      <c r="Q671" s="128"/>
      <c r="R671" s="128"/>
      <c r="S671" s="128"/>
      <c r="T671" s="128"/>
    </row>
    <row r="672" spans="15:20">
      <c r="O672" s="128"/>
      <c r="P672" s="128"/>
      <c r="Q672" s="128"/>
      <c r="R672" s="128"/>
      <c r="S672" s="128"/>
      <c r="T672" s="128"/>
    </row>
    <row r="673" spans="15:20">
      <c r="O673" s="128"/>
      <c r="P673" s="128"/>
      <c r="Q673" s="128"/>
      <c r="R673" s="128"/>
      <c r="S673" s="128"/>
      <c r="T673" s="128"/>
    </row>
    <row r="674" spans="15:20">
      <c r="O674" s="128"/>
      <c r="P674" s="128"/>
      <c r="Q674" s="128"/>
      <c r="R674" s="128"/>
      <c r="S674" s="128"/>
      <c r="T674" s="128"/>
    </row>
    <row r="675" spans="15:20">
      <c r="O675" s="128"/>
      <c r="P675" s="128"/>
      <c r="Q675" s="128"/>
      <c r="R675" s="128"/>
      <c r="S675" s="128"/>
      <c r="T675" s="128"/>
    </row>
    <row r="676" spans="15:20">
      <c r="O676" s="128"/>
      <c r="P676" s="128"/>
      <c r="Q676" s="128"/>
      <c r="R676" s="128"/>
      <c r="S676" s="128"/>
      <c r="T676" s="128"/>
    </row>
    <row r="677" spans="15:20">
      <c r="O677" s="128"/>
      <c r="P677" s="128"/>
      <c r="Q677" s="128"/>
      <c r="R677" s="128"/>
      <c r="S677" s="128"/>
      <c r="T677" s="128"/>
    </row>
    <row r="678" spans="15:20">
      <c r="O678" s="128"/>
      <c r="P678" s="128"/>
      <c r="Q678" s="128"/>
      <c r="R678" s="128"/>
      <c r="S678" s="128"/>
      <c r="T678" s="128"/>
    </row>
    <row r="679" spans="15:20">
      <c r="O679" s="128"/>
      <c r="P679" s="128"/>
      <c r="Q679" s="128"/>
      <c r="R679" s="128"/>
      <c r="S679" s="128"/>
      <c r="T679" s="128"/>
    </row>
    <row r="680" spans="15:20">
      <c r="O680" s="128"/>
      <c r="P680" s="128"/>
      <c r="Q680" s="128"/>
      <c r="R680" s="128"/>
      <c r="S680" s="128"/>
      <c r="T680" s="128"/>
    </row>
    <row r="681" spans="15:20">
      <c r="O681" s="128"/>
      <c r="P681" s="128"/>
      <c r="Q681" s="128"/>
      <c r="R681" s="128"/>
      <c r="S681" s="128"/>
      <c r="T681" s="128"/>
    </row>
    <row r="682" spans="15:20">
      <c r="O682" s="128"/>
      <c r="P682" s="128"/>
      <c r="Q682" s="128"/>
      <c r="R682" s="128"/>
      <c r="S682" s="128"/>
      <c r="T682" s="128"/>
    </row>
    <row r="683" spans="15:20">
      <c r="O683" s="128"/>
      <c r="P683" s="128"/>
      <c r="Q683" s="128"/>
      <c r="R683" s="128"/>
      <c r="S683" s="128"/>
      <c r="T683" s="128"/>
    </row>
    <row r="684" spans="15:20">
      <c r="O684" s="128"/>
      <c r="P684" s="128"/>
      <c r="Q684" s="128"/>
      <c r="R684" s="128"/>
      <c r="S684" s="128"/>
      <c r="T684" s="128"/>
    </row>
    <row r="685" spans="15:20">
      <c r="O685" s="128"/>
      <c r="P685" s="128"/>
      <c r="Q685" s="128"/>
      <c r="R685" s="128"/>
      <c r="S685" s="128"/>
      <c r="T685" s="128"/>
    </row>
    <row r="686" spans="15:20">
      <c r="O686" s="128"/>
      <c r="P686" s="128"/>
      <c r="Q686" s="128"/>
      <c r="R686" s="128"/>
      <c r="S686" s="128"/>
      <c r="T686" s="128"/>
    </row>
    <row r="687" spans="15:20">
      <c r="O687" s="128"/>
      <c r="P687" s="128"/>
      <c r="Q687" s="128"/>
      <c r="R687" s="128"/>
      <c r="S687" s="128"/>
      <c r="T687" s="128"/>
    </row>
    <row r="688" spans="15:20">
      <c r="O688" s="128"/>
      <c r="P688" s="128"/>
      <c r="Q688" s="128"/>
      <c r="R688" s="128"/>
      <c r="S688" s="128"/>
      <c r="T688" s="128"/>
    </row>
    <row r="689" spans="15:20">
      <c r="O689" s="128"/>
      <c r="P689" s="128"/>
      <c r="Q689" s="128"/>
      <c r="R689" s="128"/>
      <c r="S689" s="128"/>
      <c r="T689" s="128"/>
    </row>
    <row r="690" spans="15:20">
      <c r="O690" s="128"/>
      <c r="P690" s="128"/>
      <c r="Q690" s="128"/>
      <c r="R690" s="128"/>
      <c r="S690" s="128"/>
      <c r="T690" s="128"/>
    </row>
    <row r="691" spans="15:20">
      <c r="O691" s="128"/>
      <c r="P691" s="128"/>
      <c r="Q691" s="128"/>
      <c r="R691" s="128"/>
      <c r="S691" s="128"/>
      <c r="T691" s="128"/>
    </row>
    <row r="692" spans="15:20">
      <c r="O692" s="128"/>
      <c r="P692" s="128"/>
      <c r="Q692" s="128"/>
      <c r="R692" s="128"/>
      <c r="S692" s="128"/>
      <c r="T692" s="128"/>
    </row>
    <row r="693" spans="15:20">
      <c r="O693" s="128"/>
      <c r="P693" s="128"/>
      <c r="Q693" s="128"/>
      <c r="R693" s="128"/>
      <c r="S693" s="128"/>
      <c r="T693" s="128"/>
    </row>
    <row r="694" spans="15:20">
      <c r="O694" s="128"/>
      <c r="P694" s="128"/>
      <c r="Q694" s="128"/>
      <c r="R694" s="128"/>
      <c r="S694" s="128"/>
      <c r="T694" s="128"/>
    </row>
    <row r="695" spans="15:20">
      <c r="O695" s="128"/>
      <c r="P695" s="128"/>
      <c r="Q695" s="128"/>
      <c r="R695" s="128"/>
      <c r="S695" s="128"/>
      <c r="T695" s="128"/>
    </row>
    <row r="696" spans="15:20">
      <c r="O696" s="128"/>
      <c r="P696" s="128"/>
      <c r="Q696" s="128"/>
      <c r="R696" s="128"/>
      <c r="S696" s="128"/>
      <c r="T696" s="128"/>
    </row>
    <row r="697" spans="15:20">
      <c r="O697" s="128"/>
      <c r="P697" s="128"/>
      <c r="Q697" s="128"/>
      <c r="R697" s="128"/>
      <c r="S697" s="128"/>
      <c r="T697" s="128"/>
    </row>
    <row r="698" spans="15:20">
      <c r="O698" s="128"/>
      <c r="P698" s="128"/>
      <c r="Q698" s="128"/>
      <c r="R698" s="128"/>
      <c r="S698" s="128"/>
      <c r="T698" s="128"/>
    </row>
    <row r="699" spans="15:20">
      <c r="O699" s="128"/>
      <c r="P699" s="128"/>
      <c r="Q699" s="128"/>
      <c r="R699" s="128"/>
      <c r="S699" s="128"/>
      <c r="T699" s="128"/>
    </row>
    <row r="700" spans="15:20">
      <c r="O700" s="128"/>
      <c r="P700" s="128"/>
      <c r="Q700" s="128"/>
      <c r="R700" s="128"/>
      <c r="S700" s="128"/>
      <c r="T700" s="128"/>
    </row>
    <row r="701" spans="15:20">
      <c r="O701" s="128"/>
      <c r="P701" s="128"/>
      <c r="Q701" s="128"/>
      <c r="R701" s="128"/>
      <c r="S701" s="128"/>
      <c r="T701" s="128"/>
    </row>
    <row r="702" spans="15:20">
      <c r="O702" s="128"/>
      <c r="P702" s="128"/>
      <c r="Q702" s="128"/>
      <c r="R702" s="128"/>
      <c r="S702" s="128"/>
      <c r="T702" s="128"/>
    </row>
    <row r="703" spans="15:20">
      <c r="O703" s="128"/>
      <c r="P703" s="128"/>
      <c r="Q703" s="128"/>
      <c r="R703" s="128"/>
      <c r="S703" s="128"/>
      <c r="T703" s="128"/>
    </row>
    <row r="704" spans="15:20">
      <c r="O704" s="128"/>
      <c r="P704" s="128"/>
      <c r="Q704" s="128"/>
      <c r="R704" s="128"/>
      <c r="S704" s="128"/>
      <c r="T704" s="128"/>
    </row>
    <row r="705" spans="15:20">
      <c r="O705" s="128"/>
      <c r="P705" s="128"/>
      <c r="Q705" s="128"/>
      <c r="R705" s="128"/>
      <c r="S705" s="128"/>
      <c r="T705" s="128"/>
    </row>
    <row r="706" spans="15:20">
      <c r="O706" s="128"/>
      <c r="P706" s="128"/>
      <c r="Q706" s="128"/>
      <c r="R706" s="128"/>
      <c r="S706" s="128"/>
      <c r="T706" s="128"/>
    </row>
    <row r="707" spans="15:20">
      <c r="O707" s="128"/>
      <c r="P707" s="128"/>
      <c r="Q707" s="128"/>
      <c r="R707" s="128"/>
      <c r="S707" s="128"/>
      <c r="T707" s="128"/>
    </row>
    <row r="708" spans="15:20">
      <c r="O708" s="128"/>
      <c r="P708" s="128"/>
      <c r="Q708" s="128"/>
      <c r="R708" s="128"/>
      <c r="S708" s="128"/>
      <c r="T708" s="128"/>
    </row>
    <row r="709" spans="15:20">
      <c r="O709" s="128"/>
      <c r="P709" s="128"/>
      <c r="Q709" s="128"/>
      <c r="R709" s="128"/>
      <c r="S709" s="128"/>
      <c r="T709" s="128"/>
    </row>
    <row r="710" spans="15:20">
      <c r="O710" s="128"/>
      <c r="P710" s="128"/>
      <c r="Q710" s="128"/>
      <c r="R710" s="128"/>
      <c r="S710" s="128"/>
      <c r="T710" s="128"/>
    </row>
    <row r="711" spans="15:20">
      <c r="O711" s="128"/>
      <c r="P711" s="128"/>
      <c r="Q711" s="128"/>
      <c r="R711" s="128"/>
      <c r="S711" s="128"/>
      <c r="T711" s="128"/>
    </row>
    <row r="712" spans="15:20">
      <c r="O712" s="128"/>
      <c r="P712" s="128"/>
      <c r="Q712" s="128"/>
      <c r="R712" s="128"/>
      <c r="S712" s="128"/>
      <c r="T712" s="128"/>
    </row>
    <row r="713" spans="15:20">
      <c r="O713" s="128"/>
      <c r="P713" s="128"/>
      <c r="Q713" s="128"/>
      <c r="R713" s="128"/>
      <c r="S713" s="128"/>
      <c r="T713" s="128"/>
    </row>
    <row r="714" spans="15:20">
      <c r="O714" s="128"/>
      <c r="P714" s="128"/>
      <c r="Q714" s="128"/>
      <c r="R714" s="128"/>
      <c r="S714" s="128"/>
      <c r="T714" s="128"/>
    </row>
    <row r="715" spans="15:20">
      <c r="O715" s="128"/>
      <c r="P715" s="128"/>
      <c r="Q715" s="128"/>
      <c r="R715" s="128"/>
      <c r="S715" s="128"/>
      <c r="T715" s="128"/>
    </row>
    <row r="716" spans="15:20">
      <c r="O716" s="128"/>
      <c r="P716" s="128"/>
      <c r="Q716" s="128"/>
      <c r="R716" s="128"/>
      <c r="S716" s="128"/>
      <c r="T716" s="128"/>
    </row>
    <row r="717" spans="15:20">
      <c r="O717" s="128"/>
      <c r="P717" s="128"/>
      <c r="Q717" s="128"/>
      <c r="R717" s="128"/>
      <c r="S717" s="128"/>
      <c r="T717" s="128"/>
    </row>
    <row r="718" spans="15:20">
      <c r="O718" s="128"/>
      <c r="P718" s="128"/>
      <c r="Q718" s="128"/>
      <c r="R718" s="128"/>
      <c r="S718" s="128"/>
      <c r="T718" s="128"/>
    </row>
    <row r="719" spans="15:20">
      <c r="O719" s="128"/>
      <c r="P719" s="128"/>
      <c r="Q719" s="128"/>
      <c r="R719" s="128"/>
      <c r="S719" s="128"/>
      <c r="T719" s="128"/>
    </row>
    <row r="720" spans="15:20">
      <c r="O720" s="128"/>
      <c r="P720" s="128"/>
      <c r="Q720" s="128"/>
      <c r="R720" s="128"/>
      <c r="S720" s="128"/>
      <c r="T720" s="128"/>
    </row>
    <row r="721" spans="15:20">
      <c r="O721" s="128"/>
      <c r="P721" s="128"/>
      <c r="Q721" s="128"/>
      <c r="R721" s="128"/>
      <c r="S721" s="128"/>
      <c r="T721" s="128"/>
    </row>
    <row r="722" spans="15:20">
      <c r="O722" s="128"/>
      <c r="P722" s="128"/>
      <c r="Q722" s="128"/>
      <c r="R722" s="128"/>
      <c r="S722" s="128"/>
      <c r="T722" s="128"/>
    </row>
    <row r="723" spans="15:20">
      <c r="O723" s="128"/>
      <c r="P723" s="128"/>
      <c r="Q723" s="128"/>
      <c r="R723" s="128"/>
      <c r="S723" s="128"/>
      <c r="T723" s="128"/>
    </row>
    <row r="724" spans="15:20">
      <c r="O724" s="128"/>
      <c r="P724" s="128"/>
      <c r="Q724" s="128"/>
      <c r="R724" s="128"/>
      <c r="S724" s="128"/>
      <c r="T724" s="128"/>
    </row>
    <row r="725" spans="15:20">
      <c r="O725" s="128"/>
      <c r="P725" s="128"/>
      <c r="Q725" s="128"/>
      <c r="R725" s="128"/>
      <c r="S725" s="128"/>
      <c r="T725" s="128"/>
    </row>
    <row r="726" spans="15:20">
      <c r="O726" s="128"/>
      <c r="P726" s="128"/>
      <c r="Q726" s="128"/>
      <c r="R726" s="128"/>
      <c r="S726" s="128"/>
      <c r="T726" s="128"/>
    </row>
    <row r="727" spans="15:20">
      <c r="O727" s="128"/>
      <c r="P727" s="128"/>
      <c r="Q727" s="128"/>
      <c r="R727" s="128"/>
      <c r="S727" s="128"/>
      <c r="T727" s="128"/>
    </row>
    <row r="728" spans="15:20">
      <c r="O728" s="128"/>
      <c r="P728" s="128"/>
      <c r="Q728" s="128"/>
      <c r="R728" s="128"/>
      <c r="S728" s="128"/>
      <c r="T728" s="128"/>
    </row>
    <row r="729" spans="15:20">
      <c r="O729" s="128"/>
      <c r="P729" s="128"/>
      <c r="Q729" s="128"/>
      <c r="R729" s="128"/>
      <c r="S729" s="128"/>
      <c r="T729" s="128"/>
    </row>
    <row r="730" spans="15:20">
      <c r="O730" s="128"/>
      <c r="P730" s="128"/>
      <c r="Q730" s="128"/>
      <c r="R730" s="128"/>
      <c r="S730" s="128"/>
      <c r="T730" s="128"/>
    </row>
    <row r="731" spans="15:20">
      <c r="O731" s="128"/>
      <c r="P731" s="128"/>
      <c r="Q731" s="128"/>
      <c r="R731" s="128"/>
      <c r="S731" s="128"/>
      <c r="T731" s="128"/>
    </row>
    <row r="732" spans="15:20">
      <c r="O732" s="128"/>
      <c r="P732" s="128"/>
      <c r="Q732" s="128"/>
      <c r="R732" s="128"/>
      <c r="S732" s="128"/>
      <c r="T732" s="128"/>
    </row>
    <row r="733" spans="15:20">
      <c r="O733" s="128"/>
      <c r="P733" s="128"/>
      <c r="Q733" s="128"/>
      <c r="R733" s="128"/>
      <c r="S733" s="128"/>
      <c r="T733" s="128"/>
    </row>
    <row r="734" spans="15:20">
      <c r="O734" s="128"/>
      <c r="P734" s="128"/>
      <c r="Q734" s="128"/>
      <c r="R734" s="128"/>
      <c r="S734" s="128"/>
      <c r="T734" s="128"/>
    </row>
    <row r="735" spans="15:20">
      <c r="O735" s="128"/>
      <c r="P735" s="128"/>
      <c r="Q735" s="128"/>
      <c r="R735" s="128"/>
      <c r="S735" s="128"/>
      <c r="T735" s="128"/>
    </row>
    <row r="736" spans="15:20">
      <c r="O736" s="128"/>
      <c r="P736" s="128"/>
      <c r="Q736" s="128"/>
      <c r="R736" s="128"/>
      <c r="S736" s="128"/>
      <c r="T736" s="128"/>
    </row>
    <row r="737" spans="15:20">
      <c r="O737" s="128"/>
      <c r="P737" s="128"/>
      <c r="Q737" s="128"/>
      <c r="R737" s="128"/>
      <c r="S737" s="128"/>
      <c r="T737" s="128"/>
    </row>
    <row r="738" spans="15:20">
      <c r="O738" s="128"/>
      <c r="P738" s="128"/>
      <c r="Q738" s="128"/>
      <c r="R738" s="128"/>
      <c r="S738" s="128"/>
      <c r="T738" s="128"/>
    </row>
    <row r="739" spans="15:20">
      <c r="O739" s="128"/>
      <c r="P739" s="128"/>
      <c r="Q739" s="128"/>
      <c r="R739" s="128"/>
      <c r="S739" s="128"/>
      <c r="T739" s="128"/>
    </row>
    <row r="740" spans="15:20">
      <c r="O740" s="128"/>
      <c r="P740" s="128"/>
      <c r="Q740" s="128"/>
      <c r="R740" s="128"/>
      <c r="S740" s="128"/>
      <c r="T740" s="128"/>
    </row>
    <row r="741" spans="15:20">
      <c r="O741" s="128"/>
      <c r="P741" s="128"/>
      <c r="Q741" s="128"/>
      <c r="R741" s="128"/>
      <c r="S741" s="128"/>
      <c r="T741" s="128"/>
    </row>
    <row r="742" spans="15:20">
      <c r="O742" s="128"/>
      <c r="P742" s="128"/>
      <c r="Q742" s="128"/>
      <c r="R742" s="128"/>
      <c r="S742" s="128"/>
      <c r="T742" s="128"/>
    </row>
    <row r="743" spans="15:20">
      <c r="O743" s="128"/>
      <c r="P743" s="128"/>
      <c r="Q743" s="128"/>
      <c r="R743" s="128"/>
      <c r="S743" s="128"/>
      <c r="T743" s="128"/>
    </row>
    <row r="744" spans="15:20">
      <c r="O744" s="128"/>
      <c r="P744" s="128"/>
      <c r="Q744" s="128"/>
      <c r="R744" s="128"/>
      <c r="S744" s="128"/>
      <c r="T744" s="128"/>
    </row>
    <row r="745" spans="15:20">
      <c r="O745" s="128"/>
      <c r="P745" s="128"/>
      <c r="Q745" s="128"/>
      <c r="R745" s="128"/>
      <c r="S745" s="128"/>
      <c r="T745" s="128"/>
    </row>
    <row r="746" spans="15:20">
      <c r="O746" s="128"/>
      <c r="P746" s="128"/>
      <c r="Q746" s="128"/>
      <c r="R746" s="128"/>
      <c r="S746" s="128"/>
      <c r="T746" s="128"/>
    </row>
    <row r="747" spans="15:20">
      <c r="O747" s="128"/>
      <c r="P747" s="128"/>
      <c r="Q747" s="128"/>
      <c r="R747" s="128"/>
      <c r="S747" s="128"/>
      <c r="T747" s="128"/>
    </row>
    <row r="748" spans="15:20">
      <c r="O748" s="128"/>
      <c r="P748" s="128"/>
      <c r="Q748" s="128"/>
      <c r="R748" s="128"/>
      <c r="S748" s="128"/>
      <c r="T748" s="128"/>
    </row>
    <row r="749" spans="15:20">
      <c r="O749" s="128"/>
      <c r="P749" s="128"/>
      <c r="Q749" s="128"/>
      <c r="R749" s="128"/>
      <c r="S749" s="128"/>
      <c r="T749" s="128"/>
    </row>
    <row r="1135" spans="11:11">
      <c r="K1135" s="128">
        <f>SUM(K54:K1129)</f>
        <v>0</v>
      </c>
    </row>
    <row r="1446" spans="1:8">
      <c r="D1446" s="128">
        <f>SUM(D375:D1442)</f>
        <v>0</v>
      </c>
      <c r="E1446" s="128">
        <f>COUNTIF(D375:D1442,"&gt;0")</f>
        <v>0</v>
      </c>
    </row>
    <row r="1450" spans="1:8" ht="21" thickBot="1">
      <c r="A1450" s="236" t="s">
        <v>553</v>
      </c>
      <c r="B1450" s="236"/>
      <c r="C1450" s="236"/>
      <c r="D1450" s="236"/>
      <c r="E1450" s="236"/>
      <c r="F1450" s="236"/>
    </row>
    <row r="1451" spans="1:8" ht="21" thickBot="1">
      <c r="A1451" s="236" t="s">
        <v>551</v>
      </c>
      <c r="B1451" s="236"/>
      <c r="C1451" s="236"/>
      <c r="D1451" s="236"/>
      <c r="E1451" s="241"/>
      <c r="F1451" s="242"/>
      <c r="H1451" s="170" t="s">
        <v>562</v>
      </c>
    </row>
    <row r="1452" spans="1:8" ht="13.5" thickBot="1">
      <c r="A1452" s="221" t="s">
        <v>572</v>
      </c>
      <c r="B1452" s="130">
        <f>+E1620</f>
        <v>0</v>
      </c>
      <c r="C1452" s="240" t="s">
        <v>564</v>
      </c>
      <c r="D1452" s="240"/>
      <c r="E1452" s="243">
        <f>+D1620</f>
        <v>0</v>
      </c>
      <c r="F1452" s="243"/>
    </row>
    <row r="1453" spans="1:8" ht="50.25" thickTop="1">
      <c r="A1453" s="103" t="s">
        <v>2</v>
      </c>
      <c r="B1453" s="101" t="s">
        <v>401</v>
      </c>
      <c r="C1453" s="101" t="s">
        <v>402</v>
      </c>
      <c r="D1453" s="101" t="s">
        <v>452</v>
      </c>
      <c r="E1453" s="102" t="s">
        <v>1</v>
      </c>
      <c r="F1453" s="102" t="s">
        <v>3</v>
      </c>
    </row>
    <row r="1454" spans="1:8">
      <c r="A1454" s="128" t="str" cm="1">
        <f t="array" ref="A1454">_xlfn._xlws.FILTER('Fichier général'!A7:F2356,'Fichier général'!E7:E2356=Recherche!E1451,"")</f>
        <v/>
      </c>
    </row>
    <row r="1620" spans="4:5">
      <c r="D1620" s="128">
        <f>SUM(D1454:D1619)</f>
        <v>0</v>
      </c>
      <c r="E1620" s="128">
        <f>COUNTIF(D1454:D1619,"&gt;0")</f>
        <v>0</v>
      </c>
    </row>
  </sheetData>
  <sheetProtection selectLockedCells="1"/>
  <mergeCells count="21">
    <mergeCell ref="A2:F2"/>
    <mergeCell ref="A371:F371"/>
    <mergeCell ref="A372:D372"/>
    <mergeCell ref="E372:F372"/>
    <mergeCell ref="E373:F373"/>
    <mergeCell ref="B6:E6"/>
    <mergeCell ref="B9:E9"/>
    <mergeCell ref="B12:E12"/>
    <mergeCell ref="A1450:F1450"/>
    <mergeCell ref="A1451:D1451"/>
    <mergeCell ref="E1451:F1451"/>
    <mergeCell ref="E1452:F1452"/>
    <mergeCell ref="E52:F52"/>
    <mergeCell ref="C373:D373"/>
    <mergeCell ref="C1452:D1452"/>
    <mergeCell ref="L52:M52"/>
    <mergeCell ref="A50:F50"/>
    <mergeCell ref="A51:D51"/>
    <mergeCell ref="E51:F51"/>
    <mergeCell ref="L51:M51"/>
    <mergeCell ref="C52:D52"/>
  </mergeCells>
  <hyperlinks>
    <hyperlink ref="B6:E6" location="Recherche!A76" display="Par propriétaires" xr:uid="{6022DF7A-1CE9-43C8-96D4-3AC5729D12A5}"/>
    <hyperlink ref="H1451" location="Recherche!A1" display="Retour" xr:uid="{8C69A7B4-3F28-4849-A1C7-73FAFD10E447}"/>
    <hyperlink ref="H372" location="Recherche!A1" display="Retour" xr:uid="{0EF9ACD5-E06A-4668-B336-E6672E56BAFC}"/>
    <hyperlink ref="H51" location="Recherche!A1" display="Retour" xr:uid="{B70D320A-3258-484D-AA57-BB6A60861222}"/>
    <hyperlink ref="B9:E9" location="Recherche!A397" display="Par exploitants" xr:uid="{ABE52A54-358F-4C17-B958-DAB3A66DD95D}"/>
    <hyperlink ref="B12:E12" location="Recherche!A1476" display="Par lieudit" xr:uid="{7DC037E8-548C-4BDC-AC75-CED67C0F6D24}"/>
  </hyperlink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4FCC79D-682E-44FC-A253-14B844C9BBD9}">
          <x14:formula1>
            <xm:f>Recap!$A$20:$A$26</xm:f>
          </x14:formula1>
          <xm:sqref>L51:M51 E372:F372</xm:sqref>
        </x14:dataValidation>
        <x14:dataValidation type="list" allowBlank="1" showInputMessage="1" showErrorMessage="1" xr:uid="{83C6B86F-B4CD-434A-8604-7FFEA7354CC3}">
          <x14:formula1>
            <xm:f>'Lieu Dit'!$B$3:$B$58</xm:f>
          </x14:formula1>
          <xm:sqref>E1451:F1451</xm:sqref>
        </x14:dataValidation>
        <x14:dataValidation type="list" allowBlank="1" showInputMessage="1" showErrorMessage="1" xr:uid="{997DD6D2-9A72-4C93-89C0-F221FEE1F971}">
          <x14:formula1>
            <xm:f>Propriétaires!$B$6:$B$110</xm:f>
          </x14:formula1>
          <xm:sqref>E51:F51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16"/>
  <sheetViews>
    <sheetView workbookViewId="0">
      <selection activeCell="C16" sqref="C16"/>
    </sheetView>
  </sheetViews>
  <sheetFormatPr baseColWidth="10" defaultRowHeight="12.75"/>
  <cols>
    <col min="1" max="1" width="24.140625" customWidth="1"/>
    <col min="3" max="3" width="42.7109375" customWidth="1"/>
    <col min="4" max="4" width="27" customWidth="1"/>
  </cols>
  <sheetData>
    <row r="2" spans="1:6" ht="13.5" thickBot="1"/>
    <row r="3" spans="1:6" ht="19.5" thickTop="1" thickBot="1">
      <c r="A3" s="246" t="s">
        <v>454</v>
      </c>
      <c r="B3" s="247"/>
      <c r="C3" s="98" t="s">
        <v>455</v>
      </c>
      <c r="D3" s="99" t="s">
        <v>466</v>
      </c>
    </row>
    <row r="4" spans="1:6">
      <c r="A4" s="254" t="s">
        <v>497</v>
      </c>
      <c r="B4" s="255"/>
      <c r="C4" s="188">
        <f>SUMIF('Fichier général'!$F$7:$F$2355,A4,'Fichier général'!$D$7:$D$2355)</f>
        <v>395538</v>
      </c>
      <c r="D4" s="180">
        <f>COUNTIF('Fichier général'!$F$7:$F$2356,A4)</f>
        <v>1068</v>
      </c>
    </row>
    <row r="5" spans="1:6">
      <c r="A5" s="256" t="s">
        <v>496</v>
      </c>
      <c r="B5" s="257"/>
      <c r="C5" s="189">
        <f>SUMIF('Fichier général'!$F$7:$F$2355,A5,'Fichier général'!$D$7:$D$2355)</f>
        <v>202365</v>
      </c>
      <c r="D5" s="181">
        <f>COUNTIF('Fichier général'!$F$7:$F$2356,A5)</f>
        <v>511</v>
      </c>
      <c r="E5" s="58"/>
    </row>
    <row r="6" spans="1:6">
      <c r="A6" s="256" t="s">
        <v>521</v>
      </c>
      <c r="B6" s="257"/>
      <c r="C6" s="189">
        <f>SUMIF('Fichier général'!$F$7:$F$2355,A6,'Fichier général'!$D$7:$D$2355)</f>
        <v>1069816</v>
      </c>
      <c r="D6" s="181">
        <f>COUNTIF('Fichier général'!$F$7:$F$2356,A6)</f>
        <v>1</v>
      </c>
      <c r="E6" s="58"/>
    </row>
    <row r="7" spans="1:6">
      <c r="A7" s="256" t="s">
        <v>542</v>
      </c>
      <c r="B7" s="257"/>
      <c r="C7" s="189">
        <f>SUMIF('Fichier général'!$F$7:$F$2355,A7,'Fichier général'!$D$7:$D$2355)</f>
        <v>456</v>
      </c>
      <c r="D7" s="181">
        <f>COUNTIF('Fichier général'!$F$7:$F$2356,A7)</f>
        <v>1</v>
      </c>
      <c r="E7" s="58"/>
    </row>
    <row r="8" spans="1:6" ht="13.5" thickBot="1">
      <c r="A8" s="258" t="s">
        <v>549</v>
      </c>
      <c r="B8" s="259"/>
      <c r="C8" s="190">
        <f>SUMIF('Fichier général'!$F$7:$F$2355,A8,'Fichier général'!$D$7:$D$2355)</f>
        <v>168920</v>
      </c>
      <c r="D8" s="182">
        <f>COUNTIF('Fichier général'!$F$7:$F$2356,A8)</f>
        <v>5</v>
      </c>
    </row>
    <row r="9" spans="1:6" ht="13.5" thickBot="1">
      <c r="A9" s="260" t="s">
        <v>446</v>
      </c>
      <c r="B9" s="261"/>
      <c r="C9" s="191">
        <f>SUM(C4:C8)</f>
        <v>1837095</v>
      </c>
      <c r="D9" s="183">
        <f>SUM(D4:D8)</f>
        <v>1586</v>
      </c>
    </row>
    <row r="10" spans="1:6" ht="13.5" thickBot="1">
      <c r="A10" s="100"/>
      <c r="B10" s="93"/>
      <c r="C10" s="158"/>
      <c r="D10" s="184"/>
    </row>
    <row r="11" spans="1:6" ht="13.5" thickBot="1">
      <c r="A11" s="248" t="s">
        <v>9</v>
      </c>
      <c r="B11" s="249"/>
      <c r="C11" s="192">
        <f>SUMIF('Fichier général'!$F$7:$F$2355,A11,'Fichier général'!$D$7:$D$2355)</f>
        <v>548442</v>
      </c>
      <c r="D11" s="185">
        <f>COUNTIF('Fichier général'!$F$7:$F$2356,A11)</f>
        <v>763</v>
      </c>
    </row>
    <row r="12" spans="1:6" ht="13.5" thickBot="1">
      <c r="A12" s="250" t="s">
        <v>498</v>
      </c>
      <c r="B12" s="251"/>
      <c r="C12" s="193">
        <f ca="1">SUMIF('Fichier général'!$F$7:$F$2355,A12,Surfaces)</f>
        <v>535</v>
      </c>
      <c r="D12" s="186">
        <f>COUNTIF('Fichier général'!$F$7:$F$2356,A12)</f>
        <v>1</v>
      </c>
    </row>
    <row r="13" spans="1:6" ht="14.25" thickTop="1" thickBot="1">
      <c r="A13" s="252" t="s">
        <v>444</v>
      </c>
      <c r="B13" s="253"/>
      <c r="C13" s="194">
        <f ca="1">+C9+C11+C12</f>
        <v>2386072</v>
      </c>
      <c r="D13" s="187">
        <f>+D9+D11+D12</f>
        <v>2350</v>
      </c>
      <c r="F13" s="65"/>
    </row>
    <row r="14" spans="1:6" ht="13.5" thickTop="1">
      <c r="D14" s="44"/>
    </row>
    <row r="16" spans="1:6">
      <c r="C16" s="58"/>
    </row>
  </sheetData>
  <mergeCells count="10">
    <mergeCell ref="A3:B3"/>
    <mergeCell ref="A11:B11"/>
    <mergeCell ref="A12:B12"/>
    <mergeCell ref="A13:B13"/>
    <mergeCell ref="A4:B4"/>
    <mergeCell ref="A5:B5"/>
    <mergeCell ref="A6:B6"/>
    <mergeCell ref="A8:B8"/>
    <mergeCell ref="A9:B9"/>
    <mergeCell ref="A7:B7"/>
  </mergeCells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2"/>
  <sheetViews>
    <sheetView workbookViewId="0">
      <selection activeCell="I6" sqref="I6"/>
    </sheetView>
  </sheetViews>
  <sheetFormatPr baseColWidth="10" defaultColWidth="11.42578125" defaultRowHeight="12.75"/>
  <cols>
    <col min="1" max="1" width="37" style="52" customWidth="1"/>
    <col min="2" max="2" width="26.28515625" style="52" customWidth="1"/>
    <col min="3" max="4" width="25.85546875" style="52" customWidth="1"/>
    <col min="5" max="5" width="11.42578125" style="55"/>
    <col min="6" max="6" width="25.7109375" style="52" customWidth="1"/>
    <col min="7" max="16384" width="11.42578125" style="52"/>
  </cols>
  <sheetData>
    <row r="1" spans="1:6" ht="22.5" customHeight="1">
      <c r="A1" s="45" t="s">
        <v>447</v>
      </c>
      <c r="B1" s="45" t="s">
        <v>537</v>
      </c>
      <c r="C1" s="45" t="s">
        <v>448</v>
      </c>
      <c r="D1" s="45"/>
      <c r="E1" s="46" t="s">
        <v>449</v>
      </c>
      <c r="F1" s="45" t="s">
        <v>450</v>
      </c>
    </row>
    <row r="2" spans="1:6" ht="12.75" customHeight="1">
      <c r="A2" s="50" t="s">
        <v>500</v>
      </c>
      <c r="B2" s="50" t="s">
        <v>538</v>
      </c>
      <c r="C2" s="47" t="s">
        <v>536</v>
      </c>
      <c r="D2" s="47"/>
      <c r="E2" s="51">
        <v>73350</v>
      </c>
      <c r="F2" s="49" t="s">
        <v>453</v>
      </c>
    </row>
    <row r="3" spans="1:6">
      <c r="A3" s="50" t="s">
        <v>499</v>
      </c>
      <c r="B3" s="50" t="s">
        <v>539</v>
      </c>
      <c r="C3" s="47" t="s">
        <v>534</v>
      </c>
      <c r="D3" s="47" t="s">
        <v>535</v>
      </c>
      <c r="E3" s="48">
        <v>73600</v>
      </c>
      <c r="F3" s="49" t="s">
        <v>451</v>
      </c>
    </row>
    <row r="4" spans="1:6">
      <c r="A4" s="50" t="s">
        <v>549</v>
      </c>
      <c r="B4" s="50" t="s">
        <v>538</v>
      </c>
      <c r="C4" s="47" t="s">
        <v>536</v>
      </c>
      <c r="D4" s="47"/>
      <c r="E4" s="48">
        <v>73350</v>
      </c>
      <c r="F4" s="49" t="s">
        <v>453</v>
      </c>
    </row>
    <row r="5" spans="1:6" ht="12.75" customHeight="1">
      <c r="A5" s="66" t="s">
        <v>521</v>
      </c>
      <c r="B5" s="50" t="s">
        <v>573</v>
      </c>
      <c r="C5" s="47" t="s">
        <v>574</v>
      </c>
      <c r="D5" s="47"/>
      <c r="E5" s="51">
        <v>73600</v>
      </c>
      <c r="F5" s="49" t="s">
        <v>522</v>
      </c>
    </row>
    <row r="6" spans="1:6">
      <c r="A6" s="50" t="s">
        <v>542</v>
      </c>
      <c r="B6" s="50" t="s">
        <v>543</v>
      </c>
      <c r="C6" s="47" t="s">
        <v>544</v>
      </c>
      <c r="D6" s="47"/>
      <c r="E6" s="48">
        <v>73800</v>
      </c>
      <c r="F6" s="49" t="s">
        <v>545</v>
      </c>
    </row>
    <row r="7" spans="1:6">
      <c r="A7" s="50"/>
      <c r="B7" s="50"/>
      <c r="C7" s="47"/>
      <c r="D7" s="47"/>
      <c r="E7" s="48"/>
      <c r="F7" s="49"/>
    </row>
    <row r="8" spans="1:6">
      <c r="A8" s="50"/>
      <c r="B8" s="50"/>
      <c r="C8" s="47"/>
      <c r="D8" s="47"/>
      <c r="E8" s="48"/>
      <c r="F8" s="49"/>
    </row>
    <row r="9" spans="1:6" ht="15.75" customHeight="1">
      <c r="A9" s="50"/>
      <c r="B9" s="50"/>
      <c r="C9" s="47"/>
      <c r="D9" s="47"/>
      <c r="E9" s="48"/>
      <c r="F9" s="49"/>
    </row>
    <row r="10" spans="1:6">
      <c r="A10" s="50"/>
      <c r="B10" s="50"/>
      <c r="C10" s="47"/>
      <c r="D10" s="47"/>
      <c r="E10" s="48"/>
      <c r="F10" s="49"/>
    </row>
    <row r="11" spans="1:6">
      <c r="A11" s="53"/>
      <c r="B11" s="53"/>
      <c r="C11" s="54"/>
      <c r="D11" s="54"/>
    </row>
    <row r="12" spans="1:6">
      <c r="A12" s="53"/>
      <c r="B12" s="53"/>
      <c r="C12" s="54"/>
      <c r="D12" s="54"/>
    </row>
    <row r="13" spans="1:6">
      <c r="A13" s="53"/>
      <c r="B13" s="53"/>
      <c r="C13" s="54"/>
      <c r="D13" s="54"/>
    </row>
    <row r="14" spans="1:6">
      <c r="A14" s="53"/>
      <c r="B14" s="53"/>
      <c r="C14" s="54"/>
      <c r="D14" s="54"/>
    </row>
    <row r="15" spans="1:6">
      <c r="A15" s="53"/>
      <c r="B15" s="53"/>
      <c r="C15" s="54"/>
      <c r="D15" s="54"/>
    </row>
    <row r="16" spans="1:6">
      <c r="A16" s="53"/>
      <c r="B16" s="53"/>
      <c r="C16" s="54"/>
      <c r="D16" s="54"/>
    </row>
    <row r="17" spans="1:4" ht="12" customHeight="1">
      <c r="A17" s="53"/>
      <c r="B17" s="53"/>
      <c r="C17" s="54"/>
      <c r="D17" s="54"/>
    </row>
    <row r="18" spans="1:4">
      <c r="A18" s="53"/>
      <c r="B18" s="53"/>
      <c r="C18" s="54"/>
      <c r="D18" s="54"/>
    </row>
    <row r="19" spans="1:4">
      <c r="A19" s="53"/>
      <c r="B19" s="53"/>
      <c r="C19" s="54"/>
      <c r="D19" s="54"/>
    </row>
    <row r="20" spans="1:4">
      <c r="A20" s="53"/>
      <c r="B20" s="53"/>
      <c r="C20" s="54"/>
      <c r="D20" s="54"/>
    </row>
    <row r="21" spans="1:4">
      <c r="A21" s="53"/>
      <c r="B21" s="53"/>
      <c r="C21" s="54"/>
      <c r="D21" s="54"/>
    </row>
    <row r="22" spans="1:4">
      <c r="A22" s="53"/>
      <c r="B22" s="53"/>
      <c r="C22" s="54"/>
      <c r="D22" s="54"/>
    </row>
    <row r="23" spans="1:4">
      <c r="A23" s="53"/>
      <c r="B23" s="53"/>
      <c r="C23" s="54"/>
      <c r="D23" s="54"/>
    </row>
    <row r="24" spans="1:4">
      <c r="A24" s="53"/>
      <c r="B24" s="53"/>
      <c r="C24" s="54"/>
      <c r="D24" s="54"/>
    </row>
    <row r="25" spans="1:4">
      <c r="A25" s="53"/>
      <c r="B25" s="53"/>
      <c r="C25" s="54"/>
      <c r="D25" s="54"/>
    </row>
    <row r="26" spans="1:4">
      <c r="A26" s="53"/>
      <c r="B26" s="53"/>
      <c r="C26" s="54"/>
      <c r="D26" s="54"/>
    </row>
    <row r="27" spans="1:4">
      <c r="A27" s="53"/>
      <c r="B27" s="53"/>
      <c r="C27" s="54"/>
      <c r="D27" s="54"/>
    </row>
    <row r="28" spans="1:4">
      <c r="A28" s="53"/>
      <c r="B28" s="53"/>
      <c r="C28" s="54"/>
      <c r="D28" s="54"/>
    </row>
    <row r="29" spans="1:4">
      <c r="A29" s="53"/>
      <c r="B29" s="53"/>
      <c r="C29" s="54"/>
      <c r="D29" s="54"/>
    </row>
    <row r="30" spans="1:4">
      <c r="A30" s="53"/>
      <c r="B30" s="53"/>
      <c r="C30" s="54"/>
      <c r="D30" s="54"/>
    </row>
    <row r="31" spans="1:4">
      <c r="A31" s="53"/>
      <c r="B31" s="53"/>
      <c r="C31" s="54"/>
      <c r="D31" s="54"/>
    </row>
    <row r="32" spans="1:4">
      <c r="A32" s="53"/>
      <c r="B32" s="53"/>
      <c r="C32" s="54"/>
      <c r="D32" s="54"/>
    </row>
    <row r="33" spans="1:4">
      <c r="A33" s="53"/>
      <c r="B33" s="53"/>
      <c r="C33" s="54"/>
      <c r="D33" s="54"/>
    </row>
    <row r="34" spans="1:4">
      <c r="A34" s="53"/>
      <c r="B34" s="53"/>
      <c r="C34" s="54"/>
      <c r="D34" s="54"/>
    </row>
    <row r="35" spans="1:4">
      <c r="A35" s="53"/>
      <c r="B35" s="53"/>
      <c r="C35" s="54"/>
      <c r="D35" s="54"/>
    </row>
    <row r="36" spans="1:4">
      <c r="A36" s="53"/>
      <c r="B36" s="53"/>
      <c r="C36" s="54"/>
      <c r="D36" s="54"/>
    </row>
    <row r="37" spans="1:4">
      <c r="A37" s="53"/>
      <c r="B37" s="53"/>
      <c r="C37" s="54"/>
      <c r="D37" s="54"/>
    </row>
    <row r="38" spans="1:4">
      <c r="A38" s="53"/>
      <c r="B38" s="53"/>
      <c r="C38" s="54"/>
      <c r="D38" s="54"/>
    </row>
    <row r="39" spans="1:4">
      <c r="A39" s="53"/>
      <c r="B39" s="53"/>
      <c r="C39" s="54"/>
      <c r="D39" s="54"/>
    </row>
    <row r="40" spans="1:4">
      <c r="A40" s="53"/>
      <c r="B40" s="53"/>
      <c r="C40" s="54"/>
      <c r="D40" s="54"/>
    </row>
    <row r="41" spans="1:4">
      <c r="A41" s="53"/>
      <c r="B41" s="53"/>
      <c r="C41" s="54"/>
      <c r="D41" s="54"/>
    </row>
    <row r="42" spans="1:4">
      <c r="A42" s="53"/>
      <c r="B42" s="53"/>
      <c r="C42" s="54"/>
      <c r="D42" s="54"/>
    </row>
    <row r="43" spans="1:4">
      <c r="A43" s="53"/>
      <c r="B43" s="53"/>
      <c r="C43" s="54"/>
      <c r="D43" s="54"/>
    </row>
    <row r="44" spans="1:4">
      <c r="A44" s="53"/>
      <c r="B44" s="53"/>
      <c r="C44" s="54"/>
      <c r="D44" s="54"/>
    </row>
    <row r="45" spans="1:4">
      <c r="A45" s="53"/>
      <c r="B45" s="53"/>
      <c r="C45" s="54"/>
      <c r="D45" s="54"/>
    </row>
    <row r="46" spans="1:4">
      <c r="A46" s="53"/>
      <c r="B46" s="53"/>
      <c r="C46" s="54"/>
      <c r="D46" s="54"/>
    </row>
    <row r="47" spans="1:4">
      <c r="A47" s="53"/>
      <c r="B47" s="53"/>
      <c r="C47" s="54"/>
      <c r="D47" s="54"/>
    </row>
    <row r="48" spans="1:4">
      <c r="A48" s="53"/>
      <c r="B48" s="53"/>
      <c r="C48" s="54"/>
      <c r="D48" s="54"/>
    </row>
    <row r="49" spans="1:6">
      <c r="A49" s="53"/>
      <c r="B49" s="53"/>
      <c r="C49" s="54"/>
      <c r="D49" s="54"/>
    </row>
    <row r="50" spans="1:6">
      <c r="A50" s="53"/>
      <c r="B50" s="53"/>
      <c r="C50" s="54"/>
      <c r="D50" s="54"/>
    </row>
    <row r="51" spans="1:6">
      <c r="A51" s="53"/>
      <c r="B51" s="53"/>
      <c r="C51" s="54"/>
      <c r="D51" s="54"/>
    </row>
    <row r="52" spans="1:6">
      <c r="A52" s="53"/>
      <c r="B52" s="53"/>
      <c r="C52" s="54"/>
      <c r="D52" s="54"/>
    </row>
    <row r="53" spans="1:6">
      <c r="A53" s="53"/>
      <c r="B53" s="53"/>
      <c r="C53" s="54"/>
      <c r="D53" s="54"/>
    </row>
    <row r="54" spans="1:6">
      <c r="A54" s="53"/>
      <c r="B54" s="53"/>
      <c r="C54" s="54"/>
      <c r="D54" s="54"/>
    </row>
    <row r="55" spans="1:6">
      <c r="A55" s="53"/>
      <c r="B55" s="53"/>
      <c r="C55" s="54"/>
      <c r="D55" s="54"/>
      <c r="F55" s="54"/>
    </row>
    <row r="56" spans="1:6">
      <c r="A56" s="53"/>
      <c r="B56" s="53"/>
      <c r="C56" s="54"/>
      <c r="D56" s="54"/>
    </row>
    <row r="57" spans="1:6">
      <c r="A57" s="53"/>
      <c r="B57" s="53"/>
      <c r="C57" s="54"/>
      <c r="D57" s="54"/>
    </row>
    <row r="58" spans="1:6">
      <c r="A58" s="53"/>
      <c r="B58" s="53"/>
      <c r="C58" s="54"/>
      <c r="D58" s="54"/>
    </row>
    <row r="59" spans="1:6">
      <c r="A59" s="53"/>
      <c r="B59" s="53"/>
      <c r="C59" s="54"/>
      <c r="D59" s="54"/>
    </row>
    <row r="60" spans="1:6">
      <c r="A60" s="53"/>
      <c r="B60" s="53"/>
      <c r="C60" s="54"/>
      <c r="D60" s="54"/>
    </row>
    <row r="61" spans="1:6">
      <c r="A61" s="53"/>
      <c r="B61" s="53"/>
      <c r="C61" s="54"/>
      <c r="D61" s="54"/>
      <c r="F61" s="54"/>
    </row>
    <row r="62" spans="1:6">
      <c r="A62" s="53"/>
      <c r="B62" s="53"/>
      <c r="C62" s="54"/>
      <c r="D62" s="54"/>
    </row>
    <row r="63" spans="1:6">
      <c r="A63" s="53"/>
      <c r="B63" s="53"/>
      <c r="C63" s="54"/>
      <c r="D63" s="54"/>
    </row>
    <row r="64" spans="1:6">
      <c r="A64" s="53"/>
      <c r="B64" s="53"/>
      <c r="C64" s="54"/>
      <c r="D64" s="54"/>
    </row>
    <row r="65" spans="1:4">
      <c r="A65" s="53"/>
      <c r="B65" s="53"/>
      <c r="C65" s="54"/>
      <c r="D65" s="54"/>
    </row>
    <row r="66" spans="1:4">
      <c r="A66" s="53"/>
      <c r="B66" s="53"/>
      <c r="C66" s="54"/>
      <c r="D66" s="54"/>
    </row>
    <row r="67" spans="1:4">
      <c r="A67" s="53"/>
      <c r="B67" s="53"/>
      <c r="C67" s="54"/>
      <c r="D67" s="54"/>
    </row>
    <row r="68" spans="1:4">
      <c r="A68" s="53"/>
      <c r="B68" s="53"/>
      <c r="C68" s="54"/>
      <c r="D68" s="54"/>
    </row>
    <row r="69" spans="1:4">
      <c r="A69" s="53"/>
      <c r="B69" s="53"/>
      <c r="C69" s="54"/>
      <c r="D69" s="54"/>
    </row>
    <row r="70" spans="1:4">
      <c r="A70" s="53"/>
      <c r="B70" s="53"/>
      <c r="C70" s="54"/>
      <c r="D70" s="54"/>
    </row>
    <row r="71" spans="1:4">
      <c r="A71" s="53"/>
      <c r="B71" s="53"/>
      <c r="C71" s="54"/>
      <c r="D71" s="54"/>
    </row>
    <row r="72" spans="1:4">
      <c r="A72" s="53"/>
      <c r="B72" s="53"/>
      <c r="C72" s="54"/>
      <c r="D72" s="54"/>
    </row>
    <row r="73" spans="1:4">
      <c r="A73" s="53"/>
      <c r="B73" s="53"/>
      <c r="C73" s="54"/>
      <c r="D73" s="54"/>
    </row>
    <row r="74" spans="1:4">
      <c r="A74" s="53"/>
      <c r="B74" s="53"/>
      <c r="C74" s="54"/>
      <c r="D74" s="54"/>
    </row>
    <row r="75" spans="1:4">
      <c r="A75" s="53"/>
      <c r="B75" s="53"/>
      <c r="C75" s="54"/>
      <c r="D75" s="54"/>
    </row>
    <row r="76" spans="1:4">
      <c r="A76" s="53"/>
      <c r="B76" s="53"/>
      <c r="C76" s="54"/>
      <c r="D76" s="54"/>
    </row>
    <row r="77" spans="1:4">
      <c r="A77" s="53"/>
      <c r="B77" s="53"/>
      <c r="C77" s="54"/>
      <c r="D77" s="54"/>
    </row>
    <row r="78" spans="1:4">
      <c r="A78" s="53"/>
      <c r="B78" s="53"/>
      <c r="C78" s="54"/>
      <c r="D78" s="54"/>
    </row>
    <row r="79" spans="1:4">
      <c r="A79" s="53"/>
      <c r="B79" s="53"/>
      <c r="C79" s="54"/>
      <c r="D79" s="54"/>
    </row>
    <row r="80" spans="1:4">
      <c r="A80" s="53"/>
      <c r="B80" s="53"/>
      <c r="C80" s="54"/>
      <c r="D80" s="54"/>
    </row>
    <row r="81" spans="1:4">
      <c r="A81" s="53"/>
      <c r="B81" s="53"/>
      <c r="C81" s="54"/>
      <c r="D81" s="54"/>
    </row>
    <row r="82" spans="1:4">
      <c r="A82" s="53"/>
      <c r="B82" s="53"/>
      <c r="C82" s="54"/>
      <c r="D82" s="54"/>
    </row>
    <row r="83" spans="1:4">
      <c r="A83" s="53"/>
      <c r="B83" s="53"/>
      <c r="C83" s="54"/>
      <c r="D83" s="54"/>
    </row>
    <row r="84" spans="1:4">
      <c r="A84" s="53"/>
      <c r="B84" s="53"/>
      <c r="C84" s="54"/>
      <c r="D84" s="54"/>
    </row>
    <row r="85" spans="1:4">
      <c r="A85" s="53"/>
      <c r="B85" s="53"/>
      <c r="C85" s="54"/>
      <c r="D85" s="54"/>
    </row>
    <row r="86" spans="1:4">
      <c r="A86" s="53"/>
      <c r="B86" s="53"/>
      <c r="C86" s="54"/>
      <c r="D86" s="54"/>
    </row>
    <row r="87" spans="1:4">
      <c r="A87" s="53"/>
      <c r="B87" s="53"/>
      <c r="C87" s="54"/>
      <c r="D87" s="54"/>
    </row>
    <row r="88" spans="1:4">
      <c r="A88" s="53"/>
      <c r="B88" s="53"/>
      <c r="C88" s="54"/>
      <c r="D88" s="54"/>
    </row>
    <row r="89" spans="1:4" ht="18">
      <c r="A89" s="56"/>
      <c r="B89" s="56"/>
    </row>
    <row r="92" spans="1:4" ht="18">
      <c r="A92" s="57"/>
      <c r="B92" s="57"/>
    </row>
  </sheetData>
  <phoneticPr fontId="10" type="noConversion"/>
  <pageMargins left="0.78740157499999996" right="0.78740157499999996" top="0.984251969" bottom="0.984251969" header="0.4921259845" footer="0.4921259845"/>
  <pageSetup paperSize="9" orientation="portrait" horizontalDpi="4294967294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F28"/>
  <sheetViews>
    <sheetView workbookViewId="0">
      <selection activeCell="F23" sqref="F23"/>
    </sheetView>
  </sheetViews>
  <sheetFormatPr baseColWidth="10" defaultRowHeight="12.75"/>
  <cols>
    <col min="1" max="1" width="34.140625" customWidth="1"/>
    <col min="2" max="2" width="31.7109375" customWidth="1"/>
    <col min="3" max="3" width="14" customWidth="1"/>
    <col min="4" max="4" width="7.7109375" customWidth="1"/>
  </cols>
  <sheetData>
    <row r="2" spans="1:4" ht="15">
      <c r="B2" s="215" t="s">
        <v>533</v>
      </c>
    </row>
    <row r="3" spans="1:4">
      <c r="B3" s="166" t="s">
        <v>556</v>
      </c>
    </row>
    <row r="4" spans="1:4">
      <c r="B4" s="167" t="s">
        <v>557</v>
      </c>
    </row>
    <row r="5" spans="1:4">
      <c r="B5" s="167" t="s">
        <v>571</v>
      </c>
    </row>
    <row r="6" spans="1:4">
      <c r="B6" t="s">
        <v>570</v>
      </c>
    </row>
    <row r="8" spans="1:4" ht="30">
      <c r="A8" s="277" t="s">
        <v>478</v>
      </c>
      <c r="B8" s="277"/>
      <c r="C8" s="277"/>
      <c r="D8" s="277"/>
    </row>
    <row r="9" spans="1:4" ht="27" thickBot="1">
      <c r="A9" s="278"/>
      <c r="B9" s="278"/>
      <c r="C9" s="278"/>
      <c r="D9" s="278"/>
    </row>
    <row r="10" spans="1:4" ht="15.75" thickTop="1">
      <c r="A10" s="274" t="s">
        <v>477</v>
      </c>
      <c r="B10" s="275"/>
      <c r="C10" s="275"/>
      <c r="D10" s="276"/>
    </row>
    <row r="11" spans="1:4">
      <c r="A11" s="279" t="s">
        <v>467</v>
      </c>
      <c r="B11" s="280"/>
      <c r="C11" s="91">
        <f ca="1">+Propriétaires!C112</f>
        <v>86</v>
      </c>
      <c r="D11" s="157"/>
    </row>
    <row r="12" spans="1:4">
      <c r="A12" s="279" t="s">
        <v>468</v>
      </c>
      <c r="B12" s="280"/>
      <c r="C12" s="91">
        <f ca="1">+Propriétaires!C113-Propriétaires!C112</f>
        <v>19</v>
      </c>
      <c r="D12" s="157"/>
    </row>
    <row r="13" spans="1:4" ht="13.5" thickBot="1">
      <c r="A13" s="281" t="s">
        <v>469</v>
      </c>
      <c r="B13" s="282"/>
      <c r="C13" s="216">
        <f>+'Surfaces Exploitants'!D13</f>
        <v>2350</v>
      </c>
      <c r="D13" s="217"/>
    </row>
    <row r="14" spans="1:4" ht="13.5" thickBot="1">
      <c r="A14" s="272" t="s">
        <v>463</v>
      </c>
      <c r="B14" s="273"/>
      <c r="C14" s="218">
        <f>+'Fichier général'!D2361</f>
        <v>2386072</v>
      </c>
      <c r="D14" s="219" t="s">
        <v>470</v>
      </c>
    </row>
    <row r="15" spans="1:4">
      <c r="A15" s="163" t="s">
        <v>471</v>
      </c>
      <c r="B15" s="92" t="str">
        <f ca="1">VLOOKUP(C15,Propriétaires!$A$6:$B$110,2,FALSE)</f>
        <v>Commune de Saint-Marcel</v>
      </c>
      <c r="C15" s="92">
        <f ca="1">MAX(Propriétaires!$E$6:$E$110)</f>
        <v>1544125</v>
      </c>
      <c r="D15" s="159" t="s">
        <v>470</v>
      </c>
    </row>
    <row r="16" spans="1:4" ht="13.5" thickBot="1">
      <c r="A16" s="164" t="s">
        <v>472</v>
      </c>
      <c r="B16" s="165"/>
      <c r="C16" s="160">
        <f ca="1">MIN(Propriétaires!$E$6:$E$110)</f>
        <v>102</v>
      </c>
      <c r="D16" s="161" t="s">
        <v>470</v>
      </c>
    </row>
    <row r="17" spans="1:6" ht="14.25" thickTop="1" thickBot="1">
      <c r="A17" s="93"/>
      <c r="B17" s="94"/>
      <c r="C17" s="93"/>
      <c r="D17" s="94"/>
    </row>
    <row r="18" spans="1:6" ht="15.75" thickTop="1">
      <c r="A18" s="274" t="s">
        <v>454</v>
      </c>
      <c r="B18" s="275"/>
      <c r="C18" s="275"/>
      <c r="D18" s="276"/>
    </row>
    <row r="19" spans="1:6" ht="13.5" thickBot="1">
      <c r="A19" s="152" t="s">
        <v>473</v>
      </c>
      <c r="B19" s="95" t="s">
        <v>474</v>
      </c>
      <c r="C19" s="268" t="s">
        <v>475</v>
      </c>
      <c r="D19" s="269"/>
    </row>
    <row r="20" spans="1:6">
      <c r="A20" s="153" t="s">
        <v>497</v>
      </c>
      <c r="B20" s="96">
        <f ca="1">SUMIF('Fichier général'!$F$7:$F$2355,A20,Surfaces)</f>
        <v>395538</v>
      </c>
      <c r="C20" s="270">
        <f>COUNTIF('Fichier général'!$F$7:$F$2356,A20)</f>
        <v>1068</v>
      </c>
      <c r="D20" s="271"/>
    </row>
    <row r="21" spans="1:6">
      <c r="A21" s="154" t="s">
        <v>496</v>
      </c>
      <c r="B21" s="97">
        <f ca="1">SUMIF('Fichier général'!$F$7:$F$2355,A21,Surfaces)</f>
        <v>202365</v>
      </c>
      <c r="C21" s="262">
        <f>COUNTIF('Fichier général'!$F$7:$F$2356,A21)</f>
        <v>511</v>
      </c>
      <c r="D21" s="263"/>
    </row>
    <row r="22" spans="1:6">
      <c r="A22" s="154" t="s">
        <v>532</v>
      </c>
      <c r="B22" s="97">
        <f ca="1">SUMIF('Fichier général'!$F$7:$F$2355,A22,Surfaces)</f>
        <v>1069816</v>
      </c>
      <c r="C22" s="262">
        <f>COUNTIF('Fichier général'!$F$7:$F$2356,A22)</f>
        <v>1</v>
      </c>
      <c r="D22" s="263"/>
    </row>
    <row r="23" spans="1:6">
      <c r="A23" s="151" t="s">
        <v>549</v>
      </c>
      <c r="B23" s="97">
        <f ca="1">SUMIF('Fichier général'!$F$7:$F$2355,A23,Surfaces)</f>
        <v>168920</v>
      </c>
      <c r="C23" s="262">
        <f>COUNTIF('Fichier général'!$F$7:$F$2356,A23)</f>
        <v>5</v>
      </c>
      <c r="D23" s="263"/>
    </row>
    <row r="24" spans="1:6">
      <c r="A24" s="121" t="s">
        <v>542</v>
      </c>
      <c r="B24" s="97">
        <f ca="1">SUMIF('Fichier général'!$F$7:$F$2355,A24,Surfaces)</f>
        <v>456</v>
      </c>
      <c r="C24" s="262">
        <f>COUNTIF('Fichier général'!$F$7:$F$2356,A24)</f>
        <v>1</v>
      </c>
      <c r="D24" s="263"/>
    </row>
    <row r="25" spans="1:6">
      <c r="A25" s="154" t="s">
        <v>498</v>
      </c>
      <c r="B25" s="97">
        <f ca="1">SUMIF('Fichier général'!$F$7:$F$2355,A25,Surfaces)</f>
        <v>535</v>
      </c>
      <c r="C25" s="262">
        <f>COUNTIF('Fichier général'!$F$7:$F$2356,A25)</f>
        <v>1</v>
      </c>
      <c r="D25" s="263"/>
      <c r="F25" s="123"/>
    </row>
    <row r="26" spans="1:6" ht="13.5" thickBot="1">
      <c r="A26" s="142" t="s">
        <v>9</v>
      </c>
      <c r="B26" s="143">
        <f ca="1">SUMIF('Fichier général'!$F$7:$F$2355,A26,Surfaces)</f>
        <v>548442</v>
      </c>
      <c r="C26" s="264">
        <f>COUNTIF('Fichier général'!$F$7:$F$2356,A26)</f>
        <v>763</v>
      </c>
      <c r="D26" s="265"/>
      <c r="F26" s="123"/>
    </row>
    <row r="27" spans="1:6" ht="15.75" thickBot="1">
      <c r="A27" s="155" t="s">
        <v>444</v>
      </c>
      <c r="B27" s="156">
        <f ca="1">SUM(B20:B26)</f>
        <v>2386072</v>
      </c>
      <c r="C27" s="266">
        <f>SUM(C20:D26)</f>
        <v>2350</v>
      </c>
      <c r="D27" s="267"/>
    </row>
    <row r="28" spans="1:6" ht="13.5" thickTop="1"/>
  </sheetData>
  <mergeCells count="17">
    <mergeCell ref="A14:B14"/>
    <mergeCell ref="A10:D10"/>
    <mergeCell ref="A18:D18"/>
    <mergeCell ref="A8:D8"/>
    <mergeCell ref="A9:D9"/>
    <mergeCell ref="A11:B11"/>
    <mergeCell ref="A12:B12"/>
    <mergeCell ref="A13:B13"/>
    <mergeCell ref="C25:D25"/>
    <mergeCell ref="C26:D26"/>
    <mergeCell ref="C27:D27"/>
    <mergeCell ref="C19:D19"/>
    <mergeCell ref="C20:D20"/>
    <mergeCell ref="C21:D21"/>
    <mergeCell ref="C22:D22"/>
    <mergeCell ref="C24:D24"/>
    <mergeCell ref="C23:D23"/>
  </mergeCells>
  <phoneticPr fontId="10" type="noConversion"/>
  <pageMargins left="0.39370078740157483" right="0.39370078740157483" top="0.98425196850393704" bottom="0.98425196850393704" header="0.51181102362204722" footer="0.51181102362204722"/>
  <pageSetup paperSize="9" orientation="portrait" horizontalDpi="4294967294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Q233"/>
  <sheetViews>
    <sheetView topLeftCell="A112" workbookViewId="0">
      <selection activeCell="I132" sqref="I132:N132"/>
    </sheetView>
  </sheetViews>
  <sheetFormatPr baseColWidth="10" defaultRowHeight="12.75"/>
  <cols>
    <col min="1" max="1" width="0.85546875" customWidth="1"/>
    <col min="2" max="2" width="7.140625" customWidth="1"/>
    <col min="3" max="3" width="3.42578125" customWidth="1"/>
    <col min="4" max="4" width="7.140625" customWidth="1"/>
    <col min="5" max="5" width="3.42578125" customWidth="1"/>
    <col min="6" max="6" width="7.140625" customWidth="1"/>
    <col min="7" max="7" width="3.42578125" customWidth="1"/>
    <col min="8" max="8" width="7.140625" customWidth="1"/>
    <col min="9" max="9" width="3.85546875" customWidth="1"/>
    <col min="10" max="10" width="7.140625" customWidth="1"/>
    <col min="11" max="11" width="3.42578125" customWidth="1"/>
    <col min="12" max="12" width="7.140625" customWidth="1"/>
    <col min="13" max="13" width="3.42578125" customWidth="1"/>
    <col min="14" max="14" width="7.140625" customWidth="1"/>
    <col min="15" max="15" width="3.42578125" customWidth="1"/>
    <col min="16" max="16" width="7.140625" customWidth="1"/>
    <col min="17" max="17" width="3.42578125" customWidth="1"/>
  </cols>
  <sheetData>
    <row r="1" spans="2:17">
      <c r="B1" s="2" t="s">
        <v>179</v>
      </c>
    </row>
    <row r="2" spans="2:17">
      <c r="B2" s="2" t="s">
        <v>180</v>
      </c>
    </row>
    <row r="3" spans="2:17">
      <c r="B3" s="23" t="s">
        <v>3</v>
      </c>
      <c r="C3" s="24" t="s">
        <v>0</v>
      </c>
      <c r="D3" s="24" t="s">
        <v>3</v>
      </c>
      <c r="E3" s="24" t="s">
        <v>0</v>
      </c>
      <c r="F3" s="24" t="s">
        <v>3</v>
      </c>
      <c r="G3" s="24" t="s">
        <v>0</v>
      </c>
      <c r="H3" s="24" t="s">
        <v>3</v>
      </c>
      <c r="I3" s="24" t="s">
        <v>0</v>
      </c>
      <c r="J3" s="24" t="s">
        <v>3</v>
      </c>
      <c r="K3" s="24" t="s">
        <v>0</v>
      </c>
      <c r="L3" s="24" t="s">
        <v>3</v>
      </c>
      <c r="M3" s="24" t="s">
        <v>0</v>
      </c>
      <c r="N3" s="24" t="s">
        <v>3</v>
      </c>
      <c r="O3" s="24" t="s">
        <v>0</v>
      </c>
      <c r="P3" s="24" t="s">
        <v>3</v>
      </c>
      <c r="Q3" s="25" t="s">
        <v>0</v>
      </c>
    </row>
    <row r="4" spans="2:17">
      <c r="B4" s="26" t="e">
        <f>Exploitant1</f>
        <v>#REF!</v>
      </c>
      <c r="C4" s="27" t="s">
        <v>62</v>
      </c>
      <c r="D4" s="27" t="e">
        <f>Exploitant1</f>
        <v>#REF!</v>
      </c>
      <c r="E4" s="27" t="s">
        <v>40</v>
      </c>
      <c r="F4" s="27" t="e">
        <f>Exploitant1</f>
        <v>#REF!</v>
      </c>
      <c r="G4" s="27" t="s">
        <v>17</v>
      </c>
      <c r="H4" s="27" t="e">
        <f>Exploitant1</f>
        <v>#REF!</v>
      </c>
      <c r="I4" s="27" t="s">
        <v>6</v>
      </c>
      <c r="J4" s="27" t="e">
        <f>Exploitant1</f>
        <v>#REF!</v>
      </c>
      <c r="K4" s="27" t="s">
        <v>11</v>
      </c>
      <c r="L4" s="27" t="e">
        <f>Exploitant1</f>
        <v>#REF!</v>
      </c>
      <c r="M4" s="27" t="s">
        <v>28</v>
      </c>
      <c r="N4" s="27" t="e">
        <f>Exploitant1</f>
        <v>#REF!</v>
      </c>
      <c r="O4" s="27" t="s">
        <v>65</v>
      </c>
      <c r="P4" s="27" t="e">
        <f>Exploitant1</f>
        <v>#REF!</v>
      </c>
      <c r="Q4" s="28" t="s">
        <v>97</v>
      </c>
    </row>
    <row r="5" spans="2:17">
      <c r="B5" s="26" t="s">
        <v>3</v>
      </c>
      <c r="C5" s="27" t="s">
        <v>0</v>
      </c>
      <c r="D5" s="27" t="s">
        <v>3</v>
      </c>
      <c r="E5" s="27" t="s">
        <v>0</v>
      </c>
      <c r="F5" s="27" t="s">
        <v>3</v>
      </c>
      <c r="G5" s="27" t="s">
        <v>0</v>
      </c>
      <c r="H5" s="27" t="s">
        <v>3</v>
      </c>
      <c r="I5" s="27" t="s">
        <v>0</v>
      </c>
      <c r="J5" s="27" t="s">
        <v>3</v>
      </c>
      <c r="K5" s="27" t="s">
        <v>0</v>
      </c>
      <c r="L5" s="27" t="s">
        <v>3</v>
      </c>
      <c r="M5" s="27" t="s">
        <v>0</v>
      </c>
      <c r="N5" s="27" t="s">
        <v>3</v>
      </c>
      <c r="O5" s="27" t="s">
        <v>0</v>
      </c>
      <c r="P5" s="27" t="s">
        <v>3</v>
      </c>
      <c r="Q5" s="28" t="s">
        <v>0</v>
      </c>
    </row>
    <row r="6" spans="2:17">
      <c r="B6" s="26" t="e">
        <f>Exploitant2</f>
        <v>#REF!</v>
      </c>
      <c r="C6" s="27" t="s">
        <v>62</v>
      </c>
      <c r="D6" s="27" t="e">
        <f>Exploitant2</f>
        <v>#REF!</v>
      </c>
      <c r="E6" s="27" t="s">
        <v>40</v>
      </c>
      <c r="F6" s="27" t="e">
        <f>Exploitant2</f>
        <v>#REF!</v>
      </c>
      <c r="G6" s="27" t="s">
        <v>17</v>
      </c>
      <c r="H6" s="27" t="e">
        <f>Exploitant2</f>
        <v>#REF!</v>
      </c>
      <c r="I6" s="27" t="s">
        <v>6</v>
      </c>
      <c r="J6" s="27" t="e">
        <f>Exploitant2</f>
        <v>#REF!</v>
      </c>
      <c r="K6" s="27" t="s">
        <v>11</v>
      </c>
      <c r="L6" s="27" t="e">
        <f>Exploitant2</f>
        <v>#REF!</v>
      </c>
      <c r="M6" s="27" t="s">
        <v>28</v>
      </c>
      <c r="N6" s="27" t="e">
        <f>Exploitant2</f>
        <v>#REF!</v>
      </c>
      <c r="O6" s="27" t="s">
        <v>65</v>
      </c>
      <c r="P6" s="27" t="e">
        <f>Exploitant2</f>
        <v>#REF!</v>
      </c>
      <c r="Q6" s="28" t="s">
        <v>97</v>
      </c>
    </row>
    <row r="7" spans="2:17">
      <c r="B7" s="26" t="s">
        <v>3</v>
      </c>
      <c r="C7" s="27" t="s">
        <v>0</v>
      </c>
      <c r="D7" s="27" t="s">
        <v>3</v>
      </c>
      <c r="E7" s="27" t="s">
        <v>0</v>
      </c>
      <c r="F7" s="27" t="s">
        <v>3</v>
      </c>
      <c r="G7" s="27" t="s">
        <v>0</v>
      </c>
      <c r="H7" s="27" t="s">
        <v>3</v>
      </c>
      <c r="I7" s="27" t="s">
        <v>0</v>
      </c>
      <c r="J7" s="27" t="s">
        <v>3</v>
      </c>
      <c r="K7" s="27" t="s">
        <v>0</v>
      </c>
      <c r="L7" s="27" t="s">
        <v>3</v>
      </c>
      <c r="M7" s="27" t="s">
        <v>0</v>
      </c>
      <c r="N7" s="27" t="s">
        <v>3</v>
      </c>
      <c r="O7" s="27" t="s">
        <v>0</v>
      </c>
      <c r="P7" s="27" t="s">
        <v>3</v>
      </c>
      <c r="Q7" s="28" t="s">
        <v>0</v>
      </c>
    </row>
    <row r="8" spans="2:17">
      <c r="B8" s="26" t="e">
        <f>Exploitant3</f>
        <v>#REF!</v>
      </c>
      <c r="C8" s="27" t="s">
        <v>62</v>
      </c>
      <c r="D8" s="27" t="e">
        <f>Exploitant3</f>
        <v>#REF!</v>
      </c>
      <c r="E8" s="27" t="s">
        <v>40</v>
      </c>
      <c r="F8" s="27" t="e">
        <f>Exploitant3</f>
        <v>#REF!</v>
      </c>
      <c r="G8" s="27" t="s">
        <v>17</v>
      </c>
      <c r="H8" s="27" t="e">
        <f>Exploitant3</f>
        <v>#REF!</v>
      </c>
      <c r="I8" s="27" t="s">
        <v>6</v>
      </c>
      <c r="J8" s="27" t="e">
        <f>Exploitant3</f>
        <v>#REF!</v>
      </c>
      <c r="K8" s="27" t="s">
        <v>11</v>
      </c>
      <c r="L8" s="27" t="e">
        <f>Exploitant3</f>
        <v>#REF!</v>
      </c>
      <c r="M8" s="27" t="s">
        <v>28</v>
      </c>
      <c r="N8" s="27" t="e">
        <f>Exploitant3</f>
        <v>#REF!</v>
      </c>
      <c r="O8" s="27" t="s">
        <v>65</v>
      </c>
      <c r="P8" s="27" t="e">
        <f>Exploitant3</f>
        <v>#REF!</v>
      </c>
      <c r="Q8" s="28" t="s">
        <v>97</v>
      </c>
    </row>
    <row r="9" spans="2:17">
      <c r="B9" s="26" t="s">
        <v>3</v>
      </c>
      <c r="C9" s="27" t="s">
        <v>0</v>
      </c>
      <c r="D9" s="27" t="s">
        <v>3</v>
      </c>
      <c r="E9" s="27" t="s">
        <v>0</v>
      </c>
      <c r="F9" s="27" t="s">
        <v>3</v>
      </c>
      <c r="G9" s="27" t="s">
        <v>0</v>
      </c>
      <c r="H9" s="27" t="s">
        <v>3</v>
      </c>
      <c r="I9" s="27" t="s">
        <v>0</v>
      </c>
      <c r="J9" s="27" t="s">
        <v>3</v>
      </c>
      <c r="K9" s="27" t="s">
        <v>0</v>
      </c>
      <c r="L9" s="27" t="s">
        <v>3</v>
      </c>
      <c r="M9" s="27" t="s">
        <v>0</v>
      </c>
      <c r="N9" s="27" t="s">
        <v>3</v>
      </c>
      <c r="O9" s="27" t="s">
        <v>0</v>
      </c>
      <c r="P9" s="27" t="s">
        <v>3</v>
      </c>
      <c r="Q9" s="28" t="s">
        <v>0</v>
      </c>
    </row>
    <row r="10" spans="2:17">
      <c r="B10" s="26" t="e">
        <f>Exploitant4</f>
        <v>#REF!</v>
      </c>
      <c r="C10" s="27" t="s">
        <v>62</v>
      </c>
      <c r="D10" s="27" t="e">
        <f>Exploitant4</f>
        <v>#REF!</v>
      </c>
      <c r="E10" s="27" t="s">
        <v>40</v>
      </c>
      <c r="F10" s="27" t="e">
        <f>Exploitant4</f>
        <v>#REF!</v>
      </c>
      <c r="G10" s="27" t="s">
        <v>17</v>
      </c>
      <c r="H10" s="27" t="e">
        <f>Exploitant4</f>
        <v>#REF!</v>
      </c>
      <c r="I10" s="27" t="s">
        <v>6</v>
      </c>
      <c r="J10" s="27" t="e">
        <f>Exploitant4</f>
        <v>#REF!</v>
      </c>
      <c r="K10" s="27" t="s">
        <v>11</v>
      </c>
      <c r="L10" s="27" t="e">
        <f>Exploitant4</f>
        <v>#REF!</v>
      </c>
      <c r="M10" s="27" t="s">
        <v>28</v>
      </c>
      <c r="N10" s="27" t="e">
        <f>Exploitant4</f>
        <v>#REF!</v>
      </c>
      <c r="O10" s="27" t="s">
        <v>65</v>
      </c>
      <c r="P10" s="27" t="e">
        <f>Exploitant4</f>
        <v>#REF!</v>
      </c>
      <c r="Q10" s="28" t="s">
        <v>97</v>
      </c>
    </row>
    <row r="11" spans="2:17">
      <c r="B11" s="26" t="s">
        <v>3</v>
      </c>
      <c r="C11" s="27" t="s">
        <v>0</v>
      </c>
      <c r="D11" s="27" t="s">
        <v>3</v>
      </c>
      <c r="E11" s="27" t="s">
        <v>0</v>
      </c>
      <c r="F11" s="27" t="s">
        <v>3</v>
      </c>
      <c r="G11" s="27" t="s">
        <v>0</v>
      </c>
      <c r="H11" s="27" t="s">
        <v>3</v>
      </c>
      <c r="I11" s="27" t="s">
        <v>0</v>
      </c>
      <c r="J11" s="27" t="s">
        <v>3</v>
      </c>
      <c r="K11" s="27" t="s">
        <v>0</v>
      </c>
      <c r="L11" s="27" t="s">
        <v>3</v>
      </c>
      <c r="M11" s="27" t="s">
        <v>0</v>
      </c>
      <c r="N11" s="27" t="s">
        <v>3</v>
      </c>
      <c r="O11" s="27" t="s">
        <v>0</v>
      </c>
      <c r="P11" s="27" t="s">
        <v>3</v>
      </c>
      <c r="Q11" s="28" t="s">
        <v>0</v>
      </c>
    </row>
    <row r="12" spans="2:17">
      <c r="B12" s="26" t="e">
        <f>Exploitant5</f>
        <v>#REF!</v>
      </c>
      <c r="C12" s="27" t="s">
        <v>62</v>
      </c>
      <c r="D12" s="27" t="e">
        <f>Exploitant5</f>
        <v>#REF!</v>
      </c>
      <c r="E12" s="27" t="s">
        <v>40</v>
      </c>
      <c r="F12" s="27" t="e">
        <f>Exploitant5</f>
        <v>#REF!</v>
      </c>
      <c r="G12" s="27" t="s">
        <v>17</v>
      </c>
      <c r="H12" s="27" t="e">
        <f>Exploitant5</f>
        <v>#REF!</v>
      </c>
      <c r="I12" s="27" t="s">
        <v>6</v>
      </c>
      <c r="J12" s="27" t="e">
        <f>Exploitant5</f>
        <v>#REF!</v>
      </c>
      <c r="K12" s="27" t="s">
        <v>11</v>
      </c>
      <c r="L12" s="27" t="e">
        <f>Exploitant5</f>
        <v>#REF!</v>
      </c>
      <c r="M12" s="27" t="s">
        <v>28</v>
      </c>
      <c r="N12" s="27" t="e">
        <f>Exploitant5</f>
        <v>#REF!</v>
      </c>
      <c r="O12" s="27" t="s">
        <v>65</v>
      </c>
      <c r="P12" s="27" t="e">
        <f>Exploitant5</f>
        <v>#REF!</v>
      </c>
      <c r="Q12" s="28" t="s">
        <v>97</v>
      </c>
    </row>
    <row r="13" spans="2:17">
      <c r="B13" s="26" t="s">
        <v>3</v>
      </c>
      <c r="C13" s="27" t="s">
        <v>0</v>
      </c>
      <c r="D13" s="27" t="s">
        <v>3</v>
      </c>
      <c r="E13" s="27" t="s">
        <v>0</v>
      </c>
      <c r="F13" s="27" t="s">
        <v>3</v>
      </c>
      <c r="G13" s="27" t="s">
        <v>0</v>
      </c>
      <c r="H13" s="27" t="s">
        <v>3</v>
      </c>
      <c r="I13" s="27" t="s">
        <v>0</v>
      </c>
      <c r="J13" s="27" t="s">
        <v>3</v>
      </c>
      <c r="K13" s="27" t="s">
        <v>0</v>
      </c>
      <c r="L13" s="27" t="s">
        <v>3</v>
      </c>
      <c r="M13" s="27" t="s">
        <v>0</v>
      </c>
      <c r="N13" s="27" t="s">
        <v>3</v>
      </c>
      <c r="O13" s="27" t="s">
        <v>0</v>
      </c>
      <c r="P13" s="27" t="s">
        <v>3</v>
      </c>
      <c r="Q13" s="28" t="s">
        <v>0</v>
      </c>
    </row>
    <row r="14" spans="2:17">
      <c r="B14" s="29" t="e">
        <f>Exploitant6</f>
        <v>#REF!</v>
      </c>
      <c r="C14" s="30" t="s">
        <v>62</v>
      </c>
      <c r="D14" s="30" t="e">
        <f>Exploitant6</f>
        <v>#REF!</v>
      </c>
      <c r="E14" s="30" t="s">
        <v>40</v>
      </c>
      <c r="F14" s="30" t="e">
        <f>Exploitant6</f>
        <v>#REF!</v>
      </c>
      <c r="G14" s="30" t="s">
        <v>17</v>
      </c>
      <c r="H14" s="30" t="e">
        <f>Exploitant6</f>
        <v>#REF!</v>
      </c>
      <c r="I14" s="30" t="s">
        <v>6</v>
      </c>
      <c r="J14" s="30" t="e">
        <f>Exploitant6</f>
        <v>#REF!</v>
      </c>
      <c r="K14" s="30" t="s">
        <v>11</v>
      </c>
      <c r="L14" s="30" t="e">
        <f>Exploitant6</f>
        <v>#REF!</v>
      </c>
      <c r="M14" s="30" t="s">
        <v>28</v>
      </c>
      <c r="N14" s="30" t="e">
        <f>Exploitant6</f>
        <v>#REF!</v>
      </c>
      <c r="O14" s="30" t="s">
        <v>65</v>
      </c>
      <c r="P14" s="30" t="e">
        <f>Exploitant6</f>
        <v>#REF!</v>
      </c>
      <c r="Q14" s="31" t="s">
        <v>97</v>
      </c>
    </row>
    <row r="15" spans="2:17" ht="4.5" customHeight="1"/>
    <row r="16" spans="2:17" ht="4.5" customHeight="1"/>
    <row r="17" spans="2:16" ht="13.5" thickBot="1">
      <c r="B17" s="2" t="s">
        <v>181</v>
      </c>
    </row>
    <row r="18" spans="2:16" ht="8.25" customHeight="1">
      <c r="B18" s="5" t="s">
        <v>182</v>
      </c>
      <c r="C18" s="6"/>
      <c r="D18" s="6" t="s">
        <v>2</v>
      </c>
      <c r="E18" s="6"/>
      <c r="F18" s="6"/>
      <c r="G18" s="7"/>
      <c r="H18" s="3"/>
      <c r="I18" s="14" t="s">
        <v>183</v>
      </c>
      <c r="J18" s="15" t="s">
        <v>153</v>
      </c>
      <c r="K18" s="15"/>
      <c r="L18" s="15"/>
      <c r="M18" s="15"/>
      <c r="N18" s="16" t="s">
        <v>184</v>
      </c>
      <c r="O18" s="3"/>
      <c r="P18" s="3"/>
    </row>
    <row r="19" spans="2:16" ht="8.25" customHeight="1">
      <c r="B19" s="8"/>
      <c r="C19" s="9"/>
      <c r="D19" s="9" t="str">
        <f>_Pr1</f>
        <v>Ananikian Eric</v>
      </c>
      <c r="E19" s="9"/>
      <c r="F19" s="9"/>
      <c r="G19" s="10"/>
      <c r="H19" s="3"/>
      <c r="I19" s="17" t="s">
        <v>185</v>
      </c>
      <c r="J19" s="18" t="s">
        <v>43</v>
      </c>
      <c r="K19" s="18"/>
      <c r="L19" s="18"/>
      <c r="M19" s="18"/>
      <c r="N19" s="19">
        <v>3836</v>
      </c>
      <c r="O19" s="3"/>
      <c r="P19" s="3"/>
    </row>
    <row r="20" spans="2:16" ht="8.25" customHeight="1">
      <c r="B20" s="8" t="s">
        <v>186</v>
      </c>
      <c r="C20" s="9"/>
      <c r="D20" s="9" t="s">
        <v>2</v>
      </c>
      <c r="E20" s="9"/>
      <c r="F20" s="9"/>
      <c r="G20" s="10"/>
      <c r="H20" s="3"/>
      <c r="I20" s="17" t="s">
        <v>187</v>
      </c>
      <c r="J20" s="18" t="s">
        <v>14</v>
      </c>
      <c r="K20" s="18"/>
      <c r="L20" s="18"/>
      <c r="M20" s="18"/>
      <c r="N20" s="19">
        <v>28645</v>
      </c>
      <c r="O20" s="3"/>
      <c r="P20" s="3"/>
    </row>
    <row r="21" spans="2:16" ht="8.25" customHeight="1">
      <c r="B21" s="8"/>
      <c r="C21" s="9"/>
      <c r="D21" s="9" t="str">
        <f>_Pr2</f>
        <v>Batailler Jacques</v>
      </c>
      <c r="E21" s="9"/>
      <c r="F21" s="9"/>
      <c r="G21" s="10"/>
      <c r="H21" s="3"/>
      <c r="I21" s="17" t="s">
        <v>188</v>
      </c>
      <c r="J21" s="18" t="s">
        <v>81</v>
      </c>
      <c r="K21" s="18"/>
      <c r="L21" s="18"/>
      <c r="M21" s="18"/>
      <c r="N21" s="19">
        <v>12930</v>
      </c>
      <c r="O21" s="3"/>
      <c r="P21" s="3"/>
    </row>
    <row r="22" spans="2:16" ht="8.25" customHeight="1">
      <c r="B22" s="8" t="s">
        <v>189</v>
      </c>
      <c r="C22" s="9"/>
      <c r="D22" s="9" t="s">
        <v>2</v>
      </c>
      <c r="E22" s="9"/>
      <c r="F22" s="9"/>
      <c r="G22" s="10"/>
      <c r="H22" s="3"/>
      <c r="I22" s="17" t="s">
        <v>190</v>
      </c>
      <c r="J22" s="18" t="s">
        <v>134</v>
      </c>
      <c r="K22" s="18"/>
      <c r="L22" s="18"/>
      <c r="M22" s="18"/>
      <c r="N22" s="19">
        <v>6001</v>
      </c>
      <c r="O22" s="3"/>
      <c r="P22" s="3"/>
    </row>
    <row r="23" spans="2:16" ht="8.25" customHeight="1">
      <c r="B23" s="8"/>
      <c r="C23" s="9"/>
      <c r="D23" s="9" t="str">
        <f>_Pr3</f>
        <v>Bouvier Roger Jean</v>
      </c>
      <c r="E23" s="9"/>
      <c r="F23" s="9"/>
      <c r="G23" s="10"/>
      <c r="H23" s="3"/>
      <c r="I23" s="17" t="s">
        <v>191</v>
      </c>
      <c r="J23" s="18" t="s">
        <v>122</v>
      </c>
      <c r="K23" s="18"/>
      <c r="L23" s="18"/>
      <c r="M23" s="18"/>
      <c r="N23" s="19">
        <v>2361</v>
      </c>
      <c r="O23" s="3"/>
      <c r="P23" s="3"/>
    </row>
    <row r="24" spans="2:16" ht="8.25" customHeight="1">
      <c r="B24" s="8" t="s">
        <v>192</v>
      </c>
      <c r="C24" s="9"/>
      <c r="D24" s="9" t="s">
        <v>2</v>
      </c>
      <c r="E24" s="9"/>
      <c r="F24" s="9"/>
      <c r="G24" s="10"/>
      <c r="H24" s="3"/>
      <c r="I24" s="17" t="s">
        <v>193</v>
      </c>
      <c r="J24" s="18" t="s">
        <v>24</v>
      </c>
      <c r="K24" s="18"/>
      <c r="L24" s="18"/>
      <c r="M24" s="18"/>
      <c r="N24" s="19">
        <v>6007</v>
      </c>
      <c r="O24" s="3"/>
      <c r="P24" s="3"/>
    </row>
    <row r="25" spans="2:16" ht="8.25" customHeight="1">
      <c r="B25" s="8"/>
      <c r="C25" s="9"/>
      <c r="D25" s="9" t="str">
        <f>_Pr4</f>
        <v>Camérini Nazareen</v>
      </c>
      <c r="E25" s="9"/>
      <c r="F25" s="9"/>
      <c r="G25" s="10"/>
      <c r="H25" s="3"/>
      <c r="I25" s="17" t="s">
        <v>194</v>
      </c>
      <c r="J25" s="18" t="s">
        <v>113</v>
      </c>
      <c r="K25" s="18"/>
      <c r="L25" s="18"/>
      <c r="M25" s="18"/>
      <c r="N25" s="19">
        <v>2209</v>
      </c>
      <c r="O25" s="3"/>
      <c r="P25" s="3"/>
    </row>
    <row r="26" spans="2:16" ht="8.25" customHeight="1">
      <c r="B26" s="8" t="s">
        <v>195</v>
      </c>
      <c r="C26" s="9"/>
      <c r="D26" s="9" t="s">
        <v>2</v>
      </c>
      <c r="E26" s="9"/>
      <c r="F26" s="9"/>
      <c r="G26" s="10"/>
      <c r="H26" s="3"/>
      <c r="I26" s="17" t="s">
        <v>196</v>
      </c>
      <c r="J26" s="18" t="s">
        <v>107</v>
      </c>
      <c r="K26" s="18"/>
      <c r="L26" s="18"/>
      <c r="M26" s="18"/>
      <c r="N26" s="19">
        <v>1893</v>
      </c>
      <c r="O26" s="3"/>
      <c r="P26" s="3"/>
    </row>
    <row r="27" spans="2:16" ht="8.25" customHeight="1">
      <c r="B27" s="8"/>
      <c r="C27" s="9"/>
      <c r="D27" s="9" t="str">
        <f>_Pr5</f>
        <v>Cantamessa François</v>
      </c>
      <c r="E27" s="9"/>
      <c r="F27" s="9"/>
      <c r="G27" s="10"/>
      <c r="H27" s="3"/>
      <c r="I27" s="17" t="s">
        <v>197</v>
      </c>
      <c r="J27" s="18" t="s">
        <v>118</v>
      </c>
      <c r="K27" s="18"/>
      <c r="L27" s="18"/>
      <c r="M27" s="18"/>
      <c r="N27" s="19">
        <v>2684</v>
      </c>
      <c r="O27" s="3"/>
      <c r="P27" s="3"/>
    </row>
    <row r="28" spans="2:16" ht="8.25" customHeight="1">
      <c r="B28" s="8" t="s">
        <v>198</v>
      </c>
      <c r="C28" s="9"/>
      <c r="D28" s="9" t="s">
        <v>2</v>
      </c>
      <c r="E28" s="9"/>
      <c r="F28" s="9"/>
      <c r="G28" s="10"/>
      <c r="H28" s="3"/>
      <c r="I28" s="17" t="s">
        <v>199</v>
      </c>
      <c r="J28" s="18" t="s">
        <v>66</v>
      </c>
      <c r="K28" s="18"/>
      <c r="L28" s="18"/>
      <c r="M28" s="18"/>
      <c r="N28" s="19">
        <v>10890</v>
      </c>
      <c r="O28" s="3"/>
      <c r="P28" s="3"/>
    </row>
    <row r="29" spans="2:16" ht="8.25" customHeight="1">
      <c r="B29" s="8"/>
      <c r="C29" s="9"/>
      <c r="D29" s="9" t="str">
        <f>_Pr6</f>
        <v>Chartier (Mme - Les copropr de D1123)</v>
      </c>
      <c r="E29" s="9"/>
      <c r="F29" s="9"/>
      <c r="G29" s="10"/>
      <c r="H29" s="3"/>
      <c r="I29" s="17" t="s">
        <v>200</v>
      </c>
      <c r="J29" s="18" t="s">
        <v>8</v>
      </c>
      <c r="K29" s="18"/>
      <c r="L29" s="18"/>
      <c r="M29" s="18"/>
      <c r="N29" s="19">
        <v>152029</v>
      </c>
      <c r="O29" s="3"/>
      <c r="P29" s="3"/>
    </row>
    <row r="30" spans="2:16" ht="8.25" customHeight="1">
      <c r="B30" s="8" t="s">
        <v>201</v>
      </c>
      <c r="C30" s="9"/>
      <c r="D30" s="9" t="s">
        <v>2</v>
      </c>
      <c r="E30" s="9"/>
      <c r="F30" s="9"/>
      <c r="G30" s="10"/>
      <c r="H30" s="3"/>
      <c r="I30" s="17" t="s">
        <v>202</v>
      </c>
      <c r="J30" s="18" t="s">
        <v>84</v>
      </c>
      <c r="K30" s="18"/>
      <c r="L30" s="18"/>
      <c r="M30" s="18"/>
      <c r="N30" s="19">
        <v>4236</v>
      </c>
      <c r="O30" s="3"/>
      <c r="P30" s="3"/>
    </row>
    <row r="31" spans="2:16" ht="8.25" customHeight="1">
      <c r="B31" s="8"/>
      <c r="C31" s="9"/>
      <c r="D31" s="9" t="str">
        <f>_Pr7</f>
        <v>Charvoset Jean Balthazar</v>
      </c>
      <c r="E31" s="9"/>
      <c r="F31" s="9"/>
      <c r="G31" s="10"/>
      <c r="H31" s="3"/>
      <c r="I31" s="17" t="s">
        <v>203</v>
      </c>
      <c r="J31" s="18" t="s">
        <v>83</v>
      </c>
      <c r="K31" s="18"/>
      <c r="L31" s="18"/>
      <c r="M31" s="18"/>
      <c r="N31" s="19">
        <v>68</v>
      </c>
      <c r="O31" s="3"/>
      <c r="P31" s="3"/>
    </row>
    <row r="32" spans="2:16" ht="8.25" customHeight="1">
      <c r="B32" s="8" t="s">
        <v>204</v>
      </c>
      <c r="C32" s="9"/>
      <c r="D32" s="9" t="s">
        <v>2</v>
      </c>
      <c r="E32" s="9"/>
      <c r="F32" s="9"/>
      <c r="G32" s="10"/>
      <c r="H32" s="3"/>
      <c r="I32" s="17" t="s">
        <v>205</v>
      </c>
      <c r="J32" s="18" t="s">
        <v>41</v>
      </c>
      <c r="K32" s="18"/>
      <c r="L32" s="18"/>
      <c r="M32" s="18"/>
      <c r="N32" s="19">
        <v>94858</v>
      </c>
      <c r="O32" s="3"/>
      <c r="P32" s="3"/>
    </row>
    <row r="33" spans="2:16" ht="8.25" customHeight="1">
      <c r="B33" s="8"/>
      <c r="C33" s="9"/>
      <c r="D33" s="9" t="str">
        <f>_Pr8</f>
        <v>Charvoset Joséphine Théodorine</v>
      </c>
      <c r="E33" s="9"/>
      <c r="F33" s="9"/>
      <c r="G33" s="10"/>
      <c r="H33" s="3"/>
      <c r="I33" s="17" t="s">
        <v>206</v>
      </c>
      <c r="J33" s="18" t="s">
        <v>26</v>
      </c>
      <c r="K33" s="18"/>
      <c r="L33" s="18"/>
      <c r="M33" s="18"/>
      <c r="N33" s="19">
        <v>6866</v>
      </c>
      <c r="O33" s="3"/>
      <c r="P33" s="3"/>
    </row>
    <row r="34" spans="2:16" ht="8.25" customHeight="1">
      <c r="B34" s="8" t="s">
        <v>207</v>
      </c>
      <c r="C34" s="9"/>
      <c r="D34" s="9" t="s">
        <v>2</v>
      </c>
      <c r="E34" s="9"/>
      <c r="F34" s="9"/>
      <c r="G34" s="10"/>
      <c r="H34" s="3"/>
      <c r="I34" s="17" t="s">
        <v>208</v>
      </c>
      <c r="J34" s="18" t="s">
        <v>79</v>
      </c>
      <c r="K34" s="18"/>
      <c r="L34" s="18"/>
      <c r="M34" s="18"/>
      <c r="N34" s="19">
        <v>39641</v>
      </c>
      <c r="O34" s="3"/>
      <c r="P34" s="3"/>
    </row>
    <row r="35" spans="2:16" ht="8.25" customHeight="1">
      <c r="B35" s="8"/>
      <c r="C35" s="9"/>
      <c r="D35" s="9" t="str">
        <f>_Pr9</f>
        <v>Charvoset Marie Joséphine</v>
      </c>
      <c r="E35" s="9"/>
      <c r="F35" s="9"/>
      <c r="G35" s="10"/>
      <c r="H35" s="3"/>
      <c r="I35" s="17" t="s">
        <v>209</v>
      </c>
      <c r="J35" s="18" t="s">
        <v>27</v>
      </c>
      <c r="K35" s="18"/>
      <c r="L35" s="18"/>
      <c r="M35" s="18"/>
      <c r="N35" s="19">
        <v>25744</v>
      </c>
      <c r="O35" s="3"/>
      <c r="P35" s="3"/>
    </row>
    <row r="36" spans="2:16" ht="8.25" customHeight="1">
      <c r="B36" s="8" t="s">
        <v>210</v>
      </c>
      <c r="C36" s="9"/>
      <c r="D36" s="9" t="s">
        <v>2</v>
      </c>
      <c r="E36" s="9"/>
      <c r="F36" s="9"/>
      <c r="G36" s="10"/>
      <c r="H36" s="3"/>
      <c r="I36" s="17" t="s">
        <v>211</v>
      </c>
      <c r="J36" s="18" t="s">
        <v>57</v>
      </c>
      <c r="K36" s="18"/>
      <c r="L36" s="18"/>
      <c r="M36" s="18"/>
      <c r="N36" s="19">
        <v>7432</v>
      </c>
      <c r="O36" s="3"/>
      <c r="P36" s="3"/>
    </row>
    <row r="37" spans="2:16" ht="8.25" customHeight="1">
      <c r="B37" s="8"/>
      <c r="C37" s="9"/>
      <c r="D37" s="9" t="str">
        <f>_Pr10</f>
        <v>Charvoset Rose</v>
      </c>
      <c r="E37" s="9"/>
      <c r="F37" s="9"/>
      <c r="G37" s="10"/>
      <c r="H37" s="3"/>
      <c r="I37" s="17" t="s">
        <v>212</v>
      </c>
      <c r="J37" s="18" t="s">
        <v>20</v>
      </c>
      <c r="K37" s="18"/>
      <c r="L37" s="18"/>
      <c r="M37" s="18"/>
      <c r="N37" s="19">
        <v>11241</v>
      </c>
      <c r="O37" s="3"/>
      <c r="P37" s="3"/>
    </row>
    <row r="38" spans="2:16" ht="8.25" customHeight="1">
      <c r="B38" s="8" t="s">
        <v>213</v>
      </c>
      <c r="C38" s="9"/>
      <c r="D38" s="9" t="s">
        <v>2</v>
      </c>
      <c r="E38" s="9"/>
      <c r="F38" s="9"/>
      <c r="G38" s="10"/>
      <c r="H38" s="3"/>
      <c r="I38" s="17" t="s">
        <v>214</v>
      </c>
      <c r="J38" s="18" t="s">
        <v>53</v>
      </c>
      <c r="K38" s="18"/>
      <c r="L38" s="18"/>
      <c r="M38" s="18"/>
      <c r="N38" s="19">
        <v>5295</v>
      </c>
      <c r="O38" s="3"/>
      <c r="P38" s="3"/>
    </row>
    <row r="39" spans="2:16" ht="8.25" customHeight="1">
      <c r="B39" s="8"/>
      <c r="C39" s="9"/>
      <c r="D39" s="9" t="str">
        <f>_Pr11</f>
        <v>Collomb Blanche</v>
      </c>
      <c r="E39" s="9"/>
      <c r="F39" s="9"/>
      <c r="G39" s="10"/>
      <c r="H39" s="3"/>
      <c r="I39" s="17" t="s">
        <v>215</v>
      </c>
      <c r="J39" s="18" t="s">
        <v>39</v>
      </c>
      <c r="K39" s="18"/>
      <c r="L39" s="18"/>
      <c r="M39" s="18"/>
      <c r="N39" s="19">
        <v>15288</v>
      </c>
      <c r="O39" s="3"/>
      <c r="P39" s="3"/>
    </row>
    <row r="40" spans="2:16" ht="8.25" customHeight="1">
      <c r="B40" s="8" t="s">
        <v>216</v>
      </c>
      <c r="C40" s="9"/>
      <c r="D40" s="9" t="s">
        <v>2</v>
      </c>
      <c r="E40" s="9"/>
      <c r="F40" s="9"/>
      <c r="G40" s="10"/>
      <c r="H40" s="3"/>
      <c r="I40" s="17" t="s">
        <v>217</v>
      </c>
      <c r="J40" s="18" t="s">
        <v>35</v>
      </c>
      <c r="K40" s="18"/>
      <c r="L40" s="18"/>
      <c r="M40" s="18"/>
      <c r="N40" s="19">
        <v>5435</v>
      </c>
      <c r="O40" s="3"/>
      <c r="P40" s="3"/>
    </row>
    <row r="41" spans="2:16" ht="8.25" customHeight="1">
      <c r="B41" s="8"/>
      <c r="C41" s="9"/>
      <c r="D41" s="9" t="str">
        <f>_Pr12</f>
        <v>Commune (Bois soumis)</v>
      </c>
      <c r="E41" s="9"/>
      <c r="F41" s="9"/>
      <c r="G41" s="10"/>
      <c r="H41" s="3"/>
      <c r="I41" s="17" t="s">
        <v>218</v>
      </c>
      <c r="J41" s="18" t="s">
        <v>108</v>
      </c>
      <c r="K41" s="18"/>
      <c r="L41" s="18"/>
      <c r="M41" s="18"/>
      <c r="N41" s="19">
        <v>3222</v>
      </c>
      <c r="O41" s="3"/>
      <c r="P41" s="3"/>
    </row>
    <row r="42" spans="2:16" ht="8.25" customHeight="1">
      <c r="B42" s="8" t="s">
        <v>219</v>
      </c>
      <c r="C42" s="9"/>
      <c r="D42" s="9" t="s">
        <v>2</v>
      </c>
      <c r="E42" s="9"/>
      <c r="F42" s="9"/>
      <c r="G42" s="10"/>
      <c r="H42" s="3"/>
      <c r="I42" s="17" t="s">
        <v>220</v>
      </c>
      <c r="J42" s="18" t="s">
        <v>86</v>
      </c>
      <c r="K42" s="18"/>
      <c r="L42" s="18"/>
      <c r="M42" s="18"/>
      <c r="N42" s="19">
        <v>12995</v>
      </c>
      <c r="O42" s="3"/>
      <c r="P42" s="3"/>
    </row>
    <row r="43" spans="2:16" ht="8.25" customHeight="1">
      <c r="B43" s="8"/>
      <c r="C43" s="9"/>
      <c r="D43" s="9" t="str">
        <f>_Pr13</f>
        <v>Commune (Bureau de bienfaisance)</v>
      </c>
      <c r="E43" s="9"/>
      <c r="F43" s="9"/>
      <c r="G43" s="10"/>
      <c r="H43" s="3"/>
      <c r="I43" s="17" t="s">
        <v>221</v>
      </c>
      <c r="J43" s="18" t="s">
        <v>99</v>
      </c>
      <c r="K43" s="18"/>
      <c r="L43" s="18"/>
      <c r="M43" s="18"/>
      <c r="N43" s="19">
        <v>380</v>
      </c>
      <c r="O43" s="3"/>
      <c r="P43" s="3"/>
    </row>
    <row r="44" spans="2:16" ht="8.25" customHeight="1">
      <c r="B44" s="8" t="s">
        <v>222</v>
      </c>
      <c r="C44" s="9"/>
      <c r="D44" s="9" t="s">
        <v>2</v>
      </c>
      <c r="E44" s="9"/>
      <c r="F44" s="9"/>
      <c r="G44" s="10"/>
      <c r="H44" s="3"/>
      <c r="I44" s="17" t="s">
        <v>223</v>
      </c>
      <c r="J44" s="18" t="s">
        <v>151</v>
      </c>
      <c r="K44" s="18"/>
      <c r="L44" s="18"/>
      <c r="M44" s="18"/>
      <c r="N44" s="19">
        <v>292</v>
      </c>
      <c r="O44" s="3"/>
      <c r="P44" s="3"/>
    </row>
    <row r="45" spans="2:16" ht="8.25" customHeight="1">
      <c r="B45" s="8"/>
      <c r="C45" s="9"/>
      <c r="D45" s="9" t="str">
        <f>_Pr14</f>
        <v>Commune d'Aime</v>
      </c>
      <c r="E45" s="9"/>
      <c r="F45" s="9"/>
      <c r="G45" s="10"/>
      <c r="H45" s="3"/>
      <c r="I45" s="17" t="s">
        <v>224</v>
      </c>
      <c r="J45" s="18" t="s">
        <v>36</v>
      </c>
      <c r="K45" s="18"/>
      <c r="L45" s="18"/>
      <c r="M45" s="18"/>
      <c r="N45" s="19">
        <v>24201</v>
      </c>
      <c r="O45" s="3"/>
      <c r="P45" s="3"/>
    </row>
    <row r="46" spans="2:16" ht="8.25" customHeight="1">
      <c r="B46" s="8" t="s">
        <v>225</v>
      </c>
      <c r="C46" s="9"/>
      <c r="D46" s="9" t="s">
        <v>2</v>
      </c>
      <c r="E46" s="9"/>
      <c r="F46" s="9"/>
      <c r="G46" s="10"/>
      <c r="H46" s="3"/>
      <c r="I46" s="17" t="s">
        <v>226</v>
      </c>
      <c r="J46" s="18" t="s">
        <v>130</v>
      </c>
      <c r="K46" s="18"/>
      <c r="L46" s="18"/>
      <c r="M46" s="18"/>
      <c r="N46" s="19">
        <v>919</v>
      </c>
      <c r="O46" s="3"/>
      <c r="P46" s="3"/>
    </row>
    <row r="47" spans="2:16" ht="8.25" customHeight="1">
      <c r="B47" s="8"/>
      <c r="C47" s="9"/>
      <c r="D47" s="9" t="str">
        <f>_Pr15</f>
        <v>Commune de Saint-Marcel</v>
      </c>
      <c r="E47" s="9"/>
      <c r="F47" s="9"/>
      <c r="G47" s="10"/>
      <c r="H47" s="3"/>
      <c r="I47" s="17" t="s">
        <v>227</v>
      </c>
      <c r="J47" s="18" t="s">
        <v>155</v>
      </c>
      <c r="K47" s="18"/>
      <c r="L47" s="18"/>
      <c r="M47" s="18"/>
      <c r="N47" s="19">
        <v>425</v>
      </c>
      <c r="O47" s="3"/>
      <c r="P47" s="3"/>
    </row>
    <row r="48" spans="2:16" ht="8.25" customHeight="1">
      <c r="B48" s="8" t="s">
        <v>228</v>
      </c>
      <c r="C48" s="9"/>
      <c r="D48" s="9" t="s">
        <v>2</v>
      </c>
      <c r="E48" s="9"/>
      <c r="F48" s="9"/>
      <c r="G48" s="10"/>
      <c r="H48" s="3"/>
      <c r="I48" s="17" t="s">
        <v>229</v>
      </c>
      <c r="J48" s="18" t="s">
        <v>50</v>
      </c>
      <c r="K48" s="18"/>
      <c r="L48" s="18"/>
      <c r="M48" s="18"/>
      <c r="N48" s="19">
        <v>10477</v>
      </c>
      <c r="O48" s="3"/>
      <c r="P48" s="3"/>
    </row>
    <row r="49" spans="2:16" ht="8.25" customHeight="1">
      <c r="B49" s="8"/>
      <c r="C49" s="9"/>
      <c r="D49" s="9" t="str">
        <f>_Pr16</f>
        <v>Deschamps-Berger Alain Jean</v>
      </c>
      <c r="E49" s="9"/>
      <c r="F49" s="9"/>
      <c r="G49" s="10"/>
      <c r="H49" s="3"/>
      <c r="I49" s="17" t="s">
        <v>230</v>
      </c>
      <c r="J49" s="18" t="s">
        <v>88</v>
      </c>
      <c r="K49" s="18"/>
      <c r="L49" s="18"/>
      <c r="M49" s="18"/>
      <c r="N49" s="19">
        <v>6498</v>
      </c>
      <c r="O49" s="3"/>
      <c r="P49" s="3"/>
    </row>
    <row r="50" spans="2:16" ht="8.25" customHeight="1">
      <c r="B50" s="8" t="s">
        <v>231</v>
      </c>
      <c r="C50" s="9"/>
      <c r="D50" s="9" t="s">
        <v>2</v>
      </c>
      <c r="E50" s="9"/>
      <c r="F50" s="9"/>
      <c r="G50" s="10"/>
      <c r="H50" s="3"/>
      <c r="I50" s="17" t="s">
        <v>232</v>
      </c>
      <c r="J50" s="18" t="s">
        <v>58</v>
      </c>
      <c r="K50" s="18"/>
      <c r="L50" s="18"/>
      <c r="M50" s="18"/>
      <c r="N50" s="19">
        <v>11690</v>
      </c>
      <c r="O50" s="3"/>
      <c r="P50" s="3"/>
    </row>
    <row r="51" spans="2:16" ht="8.25" customHeight="1">
      <c r="B51" s="8"/>
      <c r="C51" s="9"/>
      <c r="D51" s="9" t="str">
        <f>_Pr17</f>
        <v>Deschamps-Berger Antoine Emmanuel</v>
      </c>
      <c r="E51" s="9"/>
      <c r="F51" s="9"/>
      <c r="G51" s="10"/>
      <c r="H51" s="3"/>
      <c r="I51" s="17" t="s">
        <v>233</v>
      </c>
      <c r="J51" s="18" t="s">
        <v>63</v>
      </c>
      <c r="K51" s="18"/>
      <c r="L51" s="18"/>
      <c r="M51" s="18"/>
      <c r="N51" s="19">
        <v>27213</v>
      </c>
      <c r="O51" s="3"/>
      <c r="P51" s="3"/>
    </row>
    <row r="52" spans="2:16" ht="8.25" customHeight="1">
      <c r="B52" s="8" t="s">
        <v>234</v>
      </c>
      <c r="C52" s="9"/>
      <c r="D52" s="9" t="s">
        <v>2</v>
      </c>
      <c r="E52" s="9"/>
      <c r="F52" s="9"/>
      <c r="G52" s="10"/>
      <c r="H52" s="3"/>
      <c r="I52" s="17" t="s">
        <v>235</v>
      </c>
      <c r="J52" s="18" t="s">
        <v>162</v>
      </c>
      <c r="K52" s="18"/>
      <c r="L52" s="18"/>
      <c r="M52" s="18"/>
      <c r="N52" s="19">
        <v>445</v>
      </c>
      <c r="O52" s="3"/>
      <c r="P52" s="3"/>
    </row>
    <row r="53" spans="2:16" ht="8.25" customHeight="1">
      <c r="B53" s="8"/>
      <c r="C53" s="9"/>
      <c r="D53" s="9" t="str">
        <f>_Pr18</f>
        <v>Deschamps-Berger Elie Jean</v>
      </c>
      <c r="E53" s="9"/>
      <c r="F53" s="9"/>
      <c r="G53" s="10"/>
      <c r="H53" s="3"/>
      <c r="I53" s="17" t="s">
        <v>236</v>
      </c>
      <c r="J53" s="18" t="s">
        <v>126</v>
      </c>
      <c r="K53" s="18"/>
      <c r="L53" s="18"/>
      <c r="M53" s="18"/>
      <c r="N53" s="19">
        <v>2908</v>
      </c>
      <c r="O53" s="3"/>
      <c r="P53" s="3"/>
    </row>
    <row r="54" spans="2:16" ht="8.25" customHeight="1">
      <c r="B54" s="8" t="s">
        <v>237</v>
      </c>
      <c r="C54" s="9"/>
      <c r="D54" s="9" t="s">
        <v>2</v>
      </c>
      <c r="E54" s="9"/>
      <c r="F54" s="9"/>
      <c r="G54" s="10"/>
      <c r="H54" s="3"/>
      <c r="I54" s="17" t="s">
        <v>238</v>
      </c>
      <c r="J54" s="18" t="s">
        <v>116</v>
      </c>
      <c r="K54" s="18"/>
      <c r="L54" s="18"/>
      <c r="M54" s="18"/>
      <c r="N54" s="19">
        <v>11399</v>
      </c>
      <c r="O54" s="3"/>
      <c r="P54" s="3"/>
    </row>
    <row r="55" spans="2:16" ht="8.25" customHeight="1">
      <c r="B55" s="8"/>
      <c r="C55" s="9"/>
      <c r="D55" s="9" t="str">
        <f>_Pr19</f>
        <v>Deschamps-Berger François Régis (1)</v>
      </c>
      <c r="E55" s="9"/>
      <c r="F55" s="9"/>
      <c r="G55" s="10"/>
      <c r="H55" s="3"/>
      <c r="I55" s="17" t="s">
        <v>239</v>
      </c>
      <c r="J55" s="18" t="s">
        <v>119</v>
      </c>
      <c r="K55" s="18"/>
      <c r="L55" s="18"/>
      <c r="M55" s="18"/>
      <c r="N55" s="19">
        <v>1442</v>
      </c>
      <c r="O55" s="3"/>
      <c r="P55" s="3"/>
    </row>
    <row r="56" spans="2:16" ht="8.25" customHeight="1">
      <c r="B56" s="8" t="s">
        <v>240</v>
      </c>
      <c r="C56" s="9"/>
      <c r="D56" s="9" t="s">
        <v>2</v>
      </c>
      <c r="E56" s="9"/>
      <c r="F56" s="9"/>
      <c r="G56" s="10"/>
      <c r="H56" s="3"/>
      <c r="I56" s="17" t="s">
        <v>241</v>
      </c>
      <c r="J56" s="18" t="s">
        <v>61</v>
      </c>
      <c r="K56" s="18"/>
      <c r="L56" s="18"/>
      <c r="M56" s="18"/>
      <c r="N56" s="19">
        <v>8579</v>
      </c>
      <c r="O56" s="3"/>
      <c r="P56" s="3"/>
    </row>
    <row r="57" spans="2:16" ht="8.25" customHeight="1">
      <c r="B57" s="8"/>
      <c r="C57" s="9"/>
      <c r="D57" s="9" t="str">
        <f>_Pr20</f>
        <v>Deschamps-Berger François Régis (2)</v>
      </c>
      <c r="E57" s="9"/>
      <c r="F57" s="9"/>
      <c r="G57" s="10"/>
      <c r="H57" s="3"/>
      <c r="I57" s="17" t="s">
        <v>242</v>
      </c>
      <c r="J57" s="18" t="s">
        <v>175</v>
      </c>
      <c r="K57" s="18"/>
      <c r="L57" s="18"/>
      <c r="M57" s="18"/>
      <c r="N57" s="19">
        <v>4956</v>
      </c>
      <c r="O57" s="3"/>
      <c r="P57" s="3"/>
    </row>
    <row r="58" spans="2:16" ht="8.25" customHeight="1">
      <c r="B58" s="8" t="s">
        <v>243</v>
      </c>
      <c r="C58" s="9"/>
      <c r="D58" s="9" t="s">
        <v>2</v>
      </c>
      <c r="E58" s="9"/>
      <c r="F58" s="9"/>
      <c r="G58" s="10"/>
      <c r="H58" s="3"/>
      <c r="I58" s="17" t="s">
        <v>244</v>
      </c>
      <c r="J58" s="18" t="s">
        <v>71</v>
      </c>
      <c r="K58" s="18"/>
      <c r="L58" s="18"/>
      <c r="M58" s="18"/>
      <c r="N58" s="19">
        <v>3813</v>
      </c>
      <c r="O58" s="3"/>
      <c r="P58" s="3"/>
    </row>
    <row r="59" spans="2:16" ht="8.25" customHeight="1">
      <c r="B59" s="8"/>
      <c r="C59" s="9"/>
      <c r="D59" s="9" t="str">
        <f>_Pr21</f>
        <v>Deschamps-Berger Jean-Max</v>
      </c>
      <c r="E59" s="9"/>
      <c r="F59" s="9"/>
      <c r="G59" s="10"/>
      <c r="H59" s="3"/>
      <c r="I59" s="17" t="s">
        <v>245</v>
      </c>
      <c r="J59" s="18" t="s">
        <v>31</v>
      </c>
      <c r="K59" s="18"/>
      <c r="L59" s="18"/>
      <c r="M59" s="18"/>
      <c r="N59" s="19">
        <v>33656</v>
      </c>
      <c r="O59" s="3"/>
      <c r="P59" s="3"/>
    </row>
    <row r="60" spans="2:16" ht="8.25" customHeight="1">
      <c r="B60" s="8" t="s">
        <v>246</v>
      </c>
      <c r="C60" s="9"/>
      <c r="D60" s="9" t="s">
        <v>2</v>
      </c>
      <c r="E60" s="9"/>
      <c r="F60" s="9"/>
      <c r="G60" s="10"/>
      <c r="H60" s="3"/>
      <c r="I60" s="17" t="s">
        <v>247</v>
      </c>
      <c r="J60" s="18" t="s">
        <v>68</v>
      </c>
      <c r="K60" s="18"/>
      <c r="L60" s="18"/>
      <c r="M60" s="18"/>
      <c r="N60" s="19">
        <v>255</v>
      </c>
      <c r="O60" s="3"/>
      <c r="P60" s="3"/>
    </row>
    <row r="61" spans="2:16" ht="8.25" customHeight="1">
      <c r="B61" s="8"/>
      <c r="C61" s="9"/>
      <c r="D61" s="9" t="str">
        <f>_Pr22</f>
        <v>Deschamps-Berger Marie Joséphine</v>
      </c>
      <c r="E61" s="9"/>
      <c r="F61" s="9"/>
      <c r="G61" s="10"/>
      <c r="H61" s="3"/>
      <c r="I61" s="17" t="s">
        <v>248</v>
      </c>
      <c r="J61" s="18" t="s">
        <v>44</v>
      </c>
      <c r="K61" s="18"/>
      <c r="L61" s="18"/>
      <c r="M61" s="18"/>
      <c r="N61" s="19">
        <v>962</v>
      </c>
      <c r="O61" s="3"/>
      <c r="P61" s="3"/>
    </row>
    <row r="62" spans="2:16" ht="8.25" customHeight="1">
      <c r="B62" s="8" t="s">
        <v>249</v>
      </c>
      <c r="C62" s="9"/>
      <c r="D62" s="9" t="s">
        <v>2</v>
      </c>
      <c r="E62" s="9"/>
      <c r="F62" s="9"/>
      <c r="G62" s="10"/>
      <c r="H62" s="3"/>
      <c r="I62" s="17" t="s">
        <v>250</v>
      </c>
      <c r="J62" s="18" t="s">
        <v>143</v>
      </c>
      <c r="K62" s="18"/>
      <c r="L62" s="18"/>
      <c r="M62" s="18"/>
      <c r="N62" s="19">
        <v>5249</v>
      </c>
      <c r="O62" s="3"/>
      <c r="P62" s="3"/>
    </row>
    <row r="63" spans="2:16" ht="8.25" customHeight="1">
      <c r="B63" s="8"/>
      <c r="C63" s="9"/>
      <c r="D63" s="9" t="str">
        <f>_Pr23</f>
        <v>Deschamps-Berger Richard</v>
      </c>
      <c r="E63" s="9"/>
      <c r="F63" s="9"/>
      <c r="G63" s="10"/>
      <c r="H63" s="3"/>
      <c r="I63" s="17" t="s">
        <v>251</v>
      </c>
      <c r="J63" s="18" t="s">
        <v>19</v>
      </c>
      <c r="K63" s="18"/>
      <c r="L63" s="18"/>
      <c r="M63" s="18"/>
      <c r="N63" s="19">
        <v>6314</v>
      </c>
      <c r="O63" s="3"/>
      <c r="P63" s="3"/>
    </row>
    <row r="64" spans="2:16" ht="8.25" customHeight="1">
      <c r="B64" s="8" t="s">
        <v>252</v>
      </c>
      <c r="C64" s="9"/>
      <c r="D64" s="9" t="s">
        <v>2</v>
      </c>
      <c r="E64" s="9"/>
      <c r="F64" s="9"/>
      <c r="G64" s="10"/>
      <c r="H64" s="3"/>
      <c r="I64" s="17" t="s">
        <v>253</v>
      </c>
      <c r="J64" s="18" t="s">
        <v>15</v>
      </c>
      <c r="K64" s="18"/>
      <c r="L64" s="18"/>
      <c r="M64" s="18"/>
      <c r="N64" s="19">
        <v>7832</v>
      </c>
      <c r="O64" s="3"/>
      <c r="P64" s="3"/>
    </row>
    <row r="65" spans="2:16" ht="8.25" customHeight="1">
      <c r="B65" s="8"/>
      <c r="C65" s="9"/>
      <c r="D65" s="9" t="str">
        <f>_Pr24</f>
        <v>Dufour Guy</v>
      </c>
      <c r="E65" s="9"/>
      <c r="F65" s="9"/>
      <c r="G65" s="10"/>
      <c r="H65" s="3"/>
      <c r="I65" s="17" t="s">
        <v>254</v>
      </c>
      <c r="J65" s="18" t="s">
        <v>105</v>
      </c>
      <c r="K65" s="18"/>
      <c r="L65" s="18"/>
      <c r="M65" s="18"/>
      <c r="N65" s="19">
        <v>935</v>
      </c>
      <c r="O65" s="3"/>
      <c r="P65" s="3"/>
    </row>
    <row r="66" spans="2:16" ht="8.25" customHeight="1">
      <c r="B66" s="8" t="s">
        <v>255</v>
      </c>
      <c r="C66" s="9"/>
      <c r="D66" s="9" t="s">
        <v>2</v>
      </c>
      <c r="E66" s="9"/>
      <c r="F66" s="9"/>
      <c r="G66" s="10"/>
      <c r="H66" s="3"/>
      <c r="I66" s="17" t="s">
        <v>256</v>
      </c>
      <c r="J66" s="18" t="s">
        <v>69</v>
      </c>
      <c r="K66" s="18"/>
      <c r="L66" s="18"/>
      <c r="M66" s="18"/>
      <c r="N66" s="19">
        <v>2252</v>
      </c>
      <c r="O66" s="3"/>
      <c r="P66" s="3"/>
    </row>
    <row r="67" spans="2:16" ht="8.25" customHeight="1">
      <c r="B67" s="8"/>
      <c r="C67" s="9"/>
      <c r="D67" s="9" t="str">
        <f>_Pr25</f>
        <v>Ferront André Claude Etienne</v>
      </c>
      <c r="E67" s="9"/>
      <c r="F67" s="9"/>
      <c r="G67" s="10"/>
      <c r="H67" s="3"/>
      <c r="I67" s="17" t="s">
        <v>257</v>
      </c>
      <c r="J67" s="18" t="s">
        <v>258</v>
      </c>
      <c r="K67" s="18"/>
      <c r="L67" s="18"/>
      <c r="M67" s="18"/>
      <c r="N67" s="19">
        <v>18246</v>
      </c>
      <c r="O67" s="3"/>
      <c r="P67" s="3"/>
    </row>
    <row r="68" spans="2:16" ht="8.25" customHeight="1">
      <c r="B68" s="8" t="s">
        <v>259</v>
      </c>
      <c r="C68" s="9"/>
      <c r="D68" s="9" t="s">
        <v>2</v>
      </c>
      <c r="E68" s="9"/>
      <c r="F68" s="9"/>
      <c r="G68" s="10"/>
      <c r="H68" s="3"/>
      <c r="I68" s="17" t="s">
        <v>260</v>
      </c>
      <c r="J68" s="18" t="s">
        <v>169</v>
      </c>
      <c r="K68" s="18"/>
      <c r="L68" s="18"/>
      <c r="M68" s="18"/>
      <c r="N68" s="19">
        <v>1837</v>
      </c>
      <c r="O68" s="3"/>
      <c r="P68" s="3"/>
    </row>
    <row r="69" spans="2:16" ht="8.25" customHeight="1">
      <c r="B69" s="8"/>
      <c r="C69" s="9"/>
      <c r="D69" s="9" t="str">
        <f>_Pr26</f>
        <v>Ferront Huguette Marie</v>
      </c>
      <c r="E69" s="9"/>
      <c r="F69" s="9"/>
      <c r="G69" s="10"/>
      <c r="H69" s="3"/>
      <c r="I69" s="17" t="s">
        <v>261</v>
      </c>
      <c r="J69" s="18" t="s">
        <v>168</v>
      </c>
      <c r="K69" s="18"/>
      <c r="L69" s="18"/>
      <c r="M69" s="18"/>
      <c r="N69" s="19">
        <v>1387</v>
      </c>
      <c r="O69" s="3"/>
      <c r="P69" s="3"/>
    </row>
    <row r="70" spans="2:16" ht="8.25" customHeight="1">
      <c r="B70" s="8" t="s">
        <v>262</v>
      </c>
      <c r="C70" s="9"/>
      <c r="D70" s="9" t="s">
        <v>2</v>
      </c>
      <c r="E70" s="9"/>
      <c r="F70" s="9"/>
      <c r="G70" s="10"/>
      <c r="H70" s="3"/>
      <c r="I70" s="17" t="s">
        <v>263</v>
      </c>
      <c r="J70" s="18" t="s">
        <v>128</v>
      </c>
      <c r="K70" s="18"/>
      <c r="L70" s="18"/>
      <c r="M70" s="18"/>
      <c r="N70" s="19">
        <v>133</v>
      </c>
      <c r="O70" s="3"/>
      <c r="P70" s="3"/>
    </row>
    <row r="71" spans="2:16" ht="8.25" customHeight="1">
      <c r="B71" s="8"/>
      <c r="C71" s="9"/>
      <c r="D71" s="9" t="str">
        <f>_Pr27</f>
        <v>Ferront Jean Joseph</v>
      </c>
      <c r="E71" s="9"/>
      <c r="F71" s="9"/>
      <c r="G71" s="10"/>
      <c r="H71" s="3"/>
      <c r="I71" s="17" t="s">
        <v>264</v>
      </c>
      <c r="J71" s="18" t="s">
        <v>174</v>
      </c>
      <c r="K71" s="18"/>
      <c r="L71" s="18"/>
      <c r="M71" s="18"/>
      <c r="N71" s="19">
        <v>364</v>
      </c>
      <c r="O71" s="3"/>
      <c r="P71" s="3"/>
    </row>
    <row r="72" spans="2:16" ht="8.25" customHeight="1">
      <c r="B72" s="8" t="s">
        <v>265</v>
      </c>
      <c r="C72" s="9"/>
      <c r="D72" s="9" t="s">
        <v>2</v>
      </c>
      <c r="E72" s="9"/>
      <c r="F72" s="9"/>
      <c r="G72" s="10"/>
      <c r="H72" s="3"/>
      <c r="I72" s="17" t="s">
        <v>266</v>
      </c>
      <c r="J72" s="18" t="s">
        <v>30</v>
      </c>
      <c r="K72" s="18"/>
      <c r="L72" s="18"/>
      <c r="M72" s="18"/>
      <c r="N72" s="19">
        <v>7453</v>
      </c>
      <c r="O72" s="3"/>
      <c r="P72" s="3"/>
    </row>
    <row r="73" spans="2:16" ht="8.25" customHeight="1">
      <c r="B73" s="8"/>
      <c r="C73" s="9"/>
      <c r="D73" s="9" t="str">
        <f>_Pr28</f>
        <v>Ferront Marie Louise Marcelle</v>
      </c>
      <c r="E73" s="9"/>
      <c r="F73" s="9"/>
      <c r="G73" s="10"/>
      <c r="H73" s="3"/>
      <c r="I73" s="17" t="s">
        <v>267</v>
      </c>
      <c r="J73" s="18" t="s">
        <v>48</v>
      </c>
      <c r="K73" s="18"/>
      <c r="L73" s="18"/>
      <c r="M73" s="18"/>
      <c r="N73" s="19">
        <v>3076</v>
      </c>
      <c r="O73" s="3"/>
      <c r="P73" s="3"/>
    </row>
    <row r="74" spans="2:16" ht="8.25" customHeight="1">
      <c r="B74" s="8" t="s">
        <v>268</v>
      </c>
      <c r="C74" s="9"/>
      <c r="D74" s="9" t="s">
        <v>2</v>
      </c>
      <c r="E74" s="9"/>
      <c r="F74" s="9"/>
      <c r="G74" s="10"/>
      <c r="H74" s="3"/>
      <c r="I74" s="17" t="s">
        <v>269</v>
      </c>
      <c r="J74" s="18" t="s">
        <v>115</v>
      </c>
      <c r="K74" s="18"/>
      <c r="L74" s="18"/>
      <c r="M74" s="18"/>
      <c r="N74" s="19">
        <v>6681</v>
      </c>
      <c r="O74" s="3"/>
      <c r="P74" s="3"/>
    </row>
    <row r="75" spans="2:16" ht="8.25" customHeight="1">
      <c r="B75" s="8"/>
      <c r="C75" s="9"/>
      <c r="D75" s="9" t="str">
        <f>_Pr29</f>
        <v>Ferront René Guy</v>
      </c>
      <c r="E75" s="9"/>
      <c r="F75" s="9"/>
      <c r="G75" s="10"/>
      <c r="H75" s="3"/>
      <c r="I75" s="17" t="s">
        <v>270</v>
      </c>
      <c r="J75" s="18" t="s">
        <v>51</v>
      </c>
      <c r="K75" s="18"/>
      <c r="L75" s="18"/>
      <c r="M75" s="18"/>
      <c r="N75" s="19">
        <v>10140</v>
      </c>
      <c r="O75" s="3"/>
      <c r="P75" s="3"/>
    </row>
    <row r="76" spans="2:16" ht="8.25" customHeight="1">
      <c r="B76" s="8" t="s">
        <v>271</v>
      </c>
      <c r="C76" s="9"/>
      <c r="D76" s="9" t="s">
        <v>2</v>
      </c>
      <c r="E76" s="9"/>
      <c r="F76" s="9"/>
      <c r="G76" s="10"/>
      <c r="H76" s="3"/>
      <c r="I76" s="17" t="s">
        <v>272</v>
      </c>
      <c r="J76" s="18" t="s">
        <v>23</v>
      </c>
      <c r="K76" s="18"/>
      <c r="L76" s="18"/>
      <c r="M76" s="18"/>
      <c r="N76" s="19">
        <v>10659</v>
      </c>
      <c r="O76" s="3"/>
      <c r="P76" s="3"/>
    </row>
    <row r="77" spans="2:16" ht="8.25" customHeight="1">
      <c r="B77" s="8"/>
      <c r="C77" s="9"/>
      <c r="D77" s="9" t="str">
        <f>_Pr30</f>
        <v>Fillion Etienne</v>
      </c>
      <c r="E77" s="9"/>
      <c r="F77" s="9"/>
      <c r="G77" s="10"/>
      <c r="H77" s="3"/>
      <c r="I77" s="17" t="s">
        <v>273</v>
      </c>
      <c r="J77" s="18" t="s">
        <v>75</v>
      </c>
      <c r="K77" s="18"/>
      <c r="L77" s="18"/>
      <c r="M77" s="18"/>
      <c r="N77" s="19">
        <v>3527</v>
      </c>
      <c r="O77" s="3"/>
      <c r="P77" s="3"/>
    </row>
    <row r="78" spans="2:16" ht="8.25" customHeight="1">
      <c r="B78" s="8" t="s">
        <v>274</v>
      </c>
      <c r="C78" s="9"/>
      <c r="D78" s="9" t="s">
        <v>2</v>
      </c>
      <c r="E78" s="9"/>
      <c r="F78" s="9"/>
      <c r="G78" s="10"/>
      <c r="H78" s="3"/>
      <c r="I78" s="17" t="s">
        <v>275</v>
      </c>
      <c r="J78" s="18" t="s">
        <v>133</v>
      </c>
      <c r="K78" s="18"/>
      <c r="L78" s="18"/>
      <c r="M78" s="18"/>
      <c r="N78" s="19">
        <v>352</v>
      </c>
      <c r="O78" s="3"/>
      <c r="P78" s="3"/>
    </row>
    <row r="79" spans="2:16" ht="8.25" customHeight="1">
      <c r="B79" s="8"/>
      <c r="C79" s="9"/>
      <c r="D79" s="9" t="str">
        <f>_Pr31</f>
        <v>Forat Pierre</v>
      </c>
      <c r="E79" s="9"/>
      <c r="F79" s="9"/>
      <c r="G79" s="10"/>
      <c r="H79" s="3"/>
      <c r="I79" s="17" t="s">
        <v>276</v>
      </c>
      <c r="J79" s="18" t="s">
        <v>89</v>
      </c>
      <c r="K79" s="18"/>
      <c r="L79" s="18"/>
      <c r="M79" s="18"/>
      <c r="N79" s="19">
        <v>6996</v>
      </c>
      <c r="O79" s="3"/>
      <c r="P79" s="4"/>
    </row>
    <row r="80" spans="2:16" ht="8.25" customHeight="1">
      <c r="B80" s="8" t="s">
        <v>277</v>
      </c>
      <c r="C80" s="9"/>
      <c r="D80" s="9" t="s">
        <v>2</v>
      </c>
      <c r="E80" s="9"/>
      <c r="F80" s="9"/>
      <c r="G80" s="10"/>
      <c r="H80" s="3"/>
      <c r="I80" s="17" t="s">
        <v>278</v>
      </c>
      <c r="J80" s="18" t="s">
        <v>92</v>
      </c>
      <c r="K80" s="18"/>
      <c r="L80" s="18"/>
      <c r="M80" s="18"/>
      <c r="N80" s="19">
        <v>11825</v>
      </c>
      <c r="O80" s="3"/>
      <c r="P80" s="4"/>
    </row>
    <row r="81" spans="2:16" ht="8.25" customHeight="1">
      <c r="B81" s="8"/>
      <c r="C81" s="9"/>
      <c r="D81" s="9" t="str">
        <f>_Pr32</f>
        <v>Gombert Denis</v>
      </c>
      <c r="E81" s="9"/>
      <c r="F81" s="9"/>
      <c r="G81" s="10"/>
      <c r="H81" s="3"/>
      <c r="I81" s="17" t="s">
        <v>279</v>
      </c>
      <c r="J81" s="18" t="s">
        <v>16</v>
      </c>
      <c r="K81" s="18"/>
      <c r="L81" s="18"/>
      <c r="M81" s="18"/>
      <c r="N81" s="19">
        <v>1697</v>
      </c>
      <c r="O81" s="3"/>
      <c r="P81" s="3"/>
    </row>
    <row r="82" spans="2:16" ht="8.25" customHeight="1">
      <c r="B82" s="8" t="s">
        <v>280</v>
      </c>
      <c r="C82" s="9"/>
      <c r="D82" s="9" t="s">
        <v>2</v>
      </c>
      <c r="E82" s="9"/>
      <c r="F82" s="9"/>
      <c r="G82" s="10"/>
      <c r="H82" s="3"/>
      <c r="I82" s="17" t="s">
        <v>281</v>
      </c>
      <c r="J82" s="18" t="s">
        <v>13</v>
      </c>
      <c r="K82" s="18"/>
      <c r="L82" s="18"/>
      <c r="M82" s="18"/>
      <c r="N82" s="19">
        <v>12684</v>
      </c>
      <c r="O82" s="3"/>
      <c r="P82" s="3"/>
    </row>
    <row r="83" spans="2:16" ht="8.25" customHeight="1">
      <c r="B83" s="8"/>
      <c r="C83" s="9"/>
      <c r="D83" s="9" t="str">
        <f>_Pr33</f>
        <v>Gombert Jean Joël</v>
      </c>
      <c r="E83" s="9"/>
      <c r="F83" s="9"/>
      <c r="G83" s="10"/>
      <c r="H83" s="3"/>
      <c r="I83" s="17" t="s">
        <v>282</v>
      </c>
      <c r="J83" s="18" t="s">
        <v>59</v>
      </c>
      <c r="K83" s="18"/>
      <c r="L83" s="18"/>
      <c r="M83" s="18"/>
      <c r="N83" s="19">
        <v>2861</v>
      </c>
      <c r="O83" s="3"/>
      <c r="P83" s="3"/>
    </row>
    <row r="84" spans="2:16" ht="8.25" customHeight="1">
      <c r="B84" s="8" t="s">
        <v>283</v>
      </c>
      <c r="C84" s="9"/>
      <c r="D84" s="9" t="s">
        <v>2</v>
      </c>
      <c r="E84" s="9"/>
      <c r="F84" s="9"/>
      <c r="G84" s="10"/>
      <c r="H84" s="3"/>
      <c r="I84" s="17" t="s">
        <v>284</v>
      </c>
      <c r="J84" s="18" t="s">
        <v>100</v>
      </c>
      <c r="K84" s="18"/>
      <c r="L84" s="18"/>
      <c r="M84" s="18"/>
      <c r="N84" s="19">
        <v>872</v>
      </c>
      <c r="O84" s="3"/>
      <c r="P84" s="3"/>
    </row>
    <row r="85" spans="2:16" ht="8.25" customHeight="1">
      <c r="B85" s="8"/>
      <c r="C85" s="9"/>
      <c r="D85" s="9" t="str">
        <f>_pr34</f>
        <v>Goud Moïsette Germaine Anna</v>
      </c>
      <c r="E85" s="9"/>
      <c r="F85" s="9"/>
      <c r="G85" s="10"/>
      <c r="H85" s="3"/>
      <c r="I85" s="17" t="s">
        <v>285</v>
      </c>
      <c r="J85" s="18" t="s">
        <v>60</v>
      </c>
      <c r="K85" s="18"/>
      <c r="L85" s="18"/>
      <c r="M85" s="18"/>
      <c r="N85" s="19">
        <v>5452</v>
      </c>
      <c r="O85" s="3"/>
      <c r="P85" s="3"/>
    </row>
    <row r="86" spans="2:16" ht="8.25" customHeight="1">
      <c r="B86" s="8" t="s">
        <v>286</v>
      </c>
      <c r="C86" s="9"/>
      <c r="D86" s="9" t="s">
        <v>2</v>
      </c>
      <c r="E86" s="9"/>
      <c r="F86" s="9"/>
      <c r="G86" s="10"/>
      <c r="H86" s="3"/>
      <c r="I86" s="17" t="s">
        <v>287</v>
      </c>
      <c r="J86" s="18" t="s">
        <v>52</v>
      </c>
      <c r="K86" s="18"/>
      <c r="L86" s="18"/>
      <c r="M86" s="18"/>
      <c r="N86" s="19">
        <v>8703</v>
      </c>
      <c r="O86" s="3"/>
      <c r="P86" s="3"/>
    </row>
    <row r="87" spans="2:16" ht="8.25" customHeight="1">
      <c r="B87" s="8"/>
      <c r="C87" s="9"/>
      <c r="D87" s="9" t="str">
        <f>_Pr35</f>
        <v>Guillot François Robert</v>
      </c>
      <c r="E87" s="9"/>
      <c r="F87" s="9"/>
      <c r="G87" s="10"/>
      <c r="H87" s="3"/>
      <c r="I87" s="17" t="s">
        <v>288</v>
      </c>
      <c r="J87" s="18" t="s">
        <v>72</v>
      </c>
      <c r="K87" s="18"/>
      <c r="L87" s="18"/>
      <c r="M87" s="18"/>
      <c r="N87" s="19">
        <v>194</v>
      </c>
      <c r="O87" s="3"/>
      <c r="P87" s="3"/>
    </row>
    <row r="88" spans="2:16" ht="8.25" customHeight="1">
      <c r="B88" s="8" t="s">
        <v>289</v>
      </c>
      <c r="C88" s="9"/>
      <c r="D88" s="9" t="s">
        <v>2</v>
      </c>
      <c r="E88" s="9"/>
      <c r="F88" s="9"/>
      <c r="G88" s="10"/>
      <c r="H88" s="3"/>
      <c r="I88" s="17" t="s">
        <v>290</v>
      </c>
      <c r="J88" s="18" t="s">
        <v>32</v>
      </c>
      <c r="K88" s="18"/>
      <c r="L88" s="18"/>
      <c r="M88" s="18"/>
      <c r="N88" s="19">
        <v>8493</v>
      </c>
      <c r="O88" s="3"/>
      <c r="P88" s="3"/>
    </row>
    <row r="89" spans="2:16" ht="8.25" customHeight="1">
      <c r="B89" s="8"/>
      <c r="C89" s="9"/>
      <c r="D89" s="9" t="str">
        <f>_Pr36</f>
        <v>Guillot Gilbert Gustave</v>
      </c>
      <c r="E89" s="9"/>
      <c r="F89" s="9"/>
      <c r="G89" s="10"/>
      <c r="H89" s="3"/>
      <c r="I89" s="17" t="s">
        <v>291</v>
      </c>
      <c r="J89" s="18" t="s">
        <v>142</v>
      </c>
      <c r="K89" s="18"/>
      <c r="L89" s="18"/>
      <c r="M89" s="18"/>
      <c r="N89" s="19">
        <v>1961</v>
      </c>
      <c r="O89" s="3"/>
      <c r="P89" s="3"/>
    </row>
    <row r="90" spans="2:16" ht="8.25" customHeight="1">
      <c r="B90" s="8" t="s">
        <v>292</v>
      </c>
      <c r="C90" s="9"/>
      <c r="D90" s="9" t="s">
        <v>2</v>
      </c>
      <c r="E90" s="9"/>
      <c r="F90" s="9"/>
      <c r="G90" s="10"/>
      <c r="H90" s="3"/>
      <c r="I90" s="17" t="s">
        <v>293</v>
      </c>
      <c r="J90" s="18" t="s">
        <v>18</v>
      </c>
      <c r="K90" s="18"/>
      <c r="L90" s="18"/>
      <c r="M90" s="18"/>
      <c r="N90" s="19">
        <v>3848</v>
      </c>
      <c r="O90" s="3"/>
      <c r="P90" s="3"/>
    </row>
    <row r="91" spans="2:16" ht="8.25" customHeight="1">
      <c r="B91" s="8"/>
      <c r="C91" s="9"/>
      <c r="D91" s="9" t="str">
        <f>_pr37</f>
        <v>Guillot Marie Hélène</v>
      </c>
      <c r="E91" s="9"/>
      <c r="F91" s="9"/>
      <c r="G91" s="10"/>
      <c r="H91" s="3"/>
      <c r="I91" s="17" t="s">
        <v>294</v>
      </c>
      <c r="J91" s="18" t="s">
        <v>33</v>
      </c>
      <c r="K91" s="18"/>
      <c r="L91" s="18"/>
      <c r="M91" s="18"/>
      <c r="N91" s="19">
        <v>9157</v>
      </c>
      <c r="O91" s="3"/>
      <c r="P91" s="3"/>
    </row>
    <row r="92" spans="2:16" ht="8.25" customHeight="1">
      <c r="B92" s="8" t="s">
        <v>295</v>
      </c>
      <c r="C92" s="9"/>
      <c r="D92" s="9" t="s">
        <v>2</v>
      </c>
      <c r="E92" s="9"/>
      <c r="F92" s="9"/>
      <c r="G92" s="10"/>
      <c r="H92" s="3"/>
      <c r="I92" s="17" t="s">
        <v>296</v>
      </c>
      <c r="J92" s="18" t="s">
        <v>85</v>
      </c>
      <c r="K92" s="18"/>
      <c r="L92" s="18"/>
      <c r="M92" s="18"/>
      <c r="N92" s="19">
        <v>7951</v>
      </c>
      <c r="O92" s="3"/>
      <c r="P92" s="3"/>
    </row>
    <row r="93" spans="2:16" ht="8.25" customHeight="1">
      <c r="B93" s="8"/>
      <c r="C93" s="9"/>
      <c r="D93" s="9" t="str">
        <f>_Pr38</f>
        <v>Guillot Rémy François</v>
      </c>
      <c r="E93" s="9"/>
      <c r="F93" s="9"/>
      <c r="G93" s="10"/>
      <c r="H93" s="3"/>
      <c r="I93" s="17" t="s">
        <v>297</v>
      </c>
      <c r="J93" s="18" t="s">
        <v>77</v>
      </c>
      <c r="K93" s="18"/>
      <c r="L93" s="18"/>
      <c r="M93" s="18"/>
      <c r="N93" s="19">
        <v>7011</v>
      </c>
      <c r="O93" s="3"/>
      <c r="P93" s="3"/>
    </row>
    <row r="94" spans="2:16" ht="8.25" customHeight="1">
      <c r="B94" s="8" t="s">
        <v>298</v>
      </c>
      <c r="C94" s="9"/>
      <c r="D94" s="9" t="s">
        <v>2</v>
      </c>
      <c r="E94" s="9"/>
      <c r="F94" s="9"/>
      <c r="G94" s="10"/>
      <c r="H94" s="3"/>
      <c r="I94" s="17" t="s">
        <v>299</v>
      </c>
      <c r="J94" s="18" t="s">
        <v>161</v>
      </c>
      <c r="K94" s="18"/>
      <c r="L94" s="18"/>
      <c r="M94" s="18"/>
      <c r="N94" s="19">
        <v>630</v>
      </c>
      <c r="O94" s="3"/>
      <c r="P94" s="3"/>
    </row>
    <row r="95" spans="2:16" ht="8.25" customHeight="1">
      <c r="B95" s="8"/>
      <c r="C95" s="9"/>
      <c r="D95" s="9" t="str">
        <f>_pr39</f>
        <v>Habitants de Montfort et La Ville</v>
      </c>
      <c r="E95" s="9"/>
      <c r="F95" s="9"/>
      <c r="G95" s="10"/>
      <c r="H95" s="3"/>
      <c r="I95" s="17" t="s">
        <v>300</v>
      </c>
      <c r="J95" s="18" t="s">
        <v>54</v>
      </c>
      <c r="K95" s="18"/>
      <c r="L95" s="18"/>
      <c r="M95" s="18"/>
      <c r="N95" s="19">
        <v>4842</v>
      </c>
      <c r="O95" s="3"/>
      <c r="P95" s="3"/>
    </row>
    <row r="96" spans="2:16" ht="8.25" customHeight="1">
      <c r="B96" s="8" t="s">
        <v>301</v>
      </c>
      <c r="C96" s="9"/>
      <c r="D96" s="9" t="s">
        <v>2</v>
      </c>
      <c r="E96" s="9"/>
      <c r="F96" s="9"/>
      <c r="G96" s="10"/>
      <c r="H96" s="3"/>
      <c r="I96" s="17" t="s">
        <v>302</v>
      </c>
      <c r="J96" s="18" t="s">
        <v>93</v>
      </c>
      <c r="K96" s="18"/>
      <c r="L96" s="18"/>
      <c r="M96" s="18"/>
      <c r="N96" s="19">
        <v>3797</v>
      </c>
      <c r="O96" s="3"/>
      <c r="P96" s="3"/>
    </row>
    <row r="97" spans="2:16" ht="8.25" customHeight="1">
      <c r="B97" s="8"/>
      <c r="C97" s="9"/>
      <c r="D97" s="9" t="str">
        <f>_pr40</f>
        <v>Hyvoz Pierre Alexandre</v>
      </c>
      <c r="E97" s="9"/>
      <c r="F97" s="9"/>
      <c r="G97" s="10"/>
      <c r="H97" s="3"/>
      <c r="I97" s="17" t="s">
        <v>303</v>
      </c>
      <c r="J97" s="18" t="s">
        <v>109</v>
      </c>
      <c r="K97" s="18"/>
      <c r="L97" s="18"/>
      <c r="M97" s="18"/>
      <c r="N97" s="19">
        <v>3318</v>
      </c>
      <c r="O97" s="3"/>
      <c r="P97" s="3"/>
    </row>
    <row r="98" spans="2:16" ht="8.25" customHeight="1">
      <c r="B98" s="8" t="s">
        <v>304</v>
      </c>
      <c r="C98" s="9"/>
      <c r="D98" s="9" t="s">
        <v>2</v>
      </c>
      <c r="E98" s="9"/>
      <c r="F98" s="9"/>
      <c r="G98" s="10"/>
      <c r="H98" s="3"/>
      <c r="I98" s="17" t="s">
        <v>305</v>
      </c>
      <c r="J98" s="18" t="s">
        <v>21</v>
      </c>
      <c r="K98" s="18"/>
      <c r="L98" s="18"/>
      <c r="M98" s="18"/>
      <c r="N98" s="19">
        <v>6586</v>
      </c>
      <c r="O98" s="3"/>
      <c r="P98" s="3"/>
    </row>
    <row r="99" spans="2:16" ht="8.25" customHeight="1">
      <c r="B99" s="8"/>
      <c r="C99" s="9"/>
      <c r="D99" s="9" t="str">
        <f>_Pr41</f>
        <v>Inutine Georges</v>
      </c>
      <c r="E99" s="9"/>
      <c r="F99" s="9"/>
      <c r="G99" s="10"/>
      <c r="H99" s="3"/>
      <c r="I99" s="17" t="s">
        <v>306</v>
      </c>
      <c r="J99" s="18" t="s">
        <v>120</v>
      </c>
      <c r="K99" s="18"/>
      <c r="L99" s="18"/>
      <c r="M99" s="18"/>
      <c r="N99" s="19">
        <v>885</v>
      </c>
      <c r="O99" s="3"/>
      <c r="P99" s="3"/>
    </row>
    <row r="100" spans="2:16" ht="8.25" customHeight="1">
      <c r="B100" s="8" t="s">
        <v>307</v>
      </c>
      <c r="C100" s="9"/>
      <c r="D100" s="9" t="s">
        <v>2</v>
      </c>
      <c r="E100" s="9"/>
      <c r="F100" s="9"/>
      <c r="G100" s="10"/>
      <c r="H100" s="3"/>
      <c r="I100" s="17" t="s">
        <v>308</v>
      </c>
      <c r="J100" s="18" t="s">
        <v>158</v>
      </c>
      <c r="K100" s="18"/>
      <c r="L100" s="18"/>
      <c r="M100" s="18"/>
      <c r="N100" s="19">
        <v>250</v>
      </c>
      <c r="O100" s="3"/>
      <c r="P100" s="3"/>
    </row>
    <row r="101" spans="2:16" ht="8.25" customHeight="1">
      <c r="B101" s="8"/>
      <c r="C101" s="9"/>
      <c r="D101" s="9" t="str">
        <f>_Pr42</f>
        <v>Jay Geneviève Elodie Emilie</v>
      </c>
      <c r="E101" s="9"/>
      <c r="F101" s="9"/>
      <c r="G101" s="10"/>
      <c r="H101" s="3"/>
      <c r="I101" s="17" t="s">
        <v>309</v>
      </c>
      <c r="J101" s="18" t="s">
        <v>25</v>
      </c>
      <c r="K101" s="18"/>
      <c r="L101" s="18"/>
      <c r="M101" s="18"/>
      <c r="N101" s="19">
        <v>47470</v>
      </c>
      <c r="O101" s="3"/>
      <c r="P101" s="3"/>
    </row>
    <row r="102" spans="2:16" ht="8.25" customHeight="1">
      <c r="B102" s="8" t="s">
        <v>310</v>
      </c>
      <c r="C102" s="9"/>
      <c r="D102" s="9" t="s">
        <v>2</v>
      </c>
      <c r="E102" s="9"/>
      <c r="F102" s="9"/>
      <c r="G102" s="10"/>
      <c r="H102" s="3"/>
      <c r="I102" s="17" t="s">
        <v>311</v>
      </c>
      <c r="J102" s="18" t="s">
        <v>112</v>
      </c>
      <c r="K102" s="18"/>
      <c r="L102" s="18"/>
      <c r="M102" s="18"/>
      <c r="N102" s="19">
        <v>1138</v>
      </c>
      <c r="O102" s="3"/>
      <c r="P102" s="3"/>
    </row>
    <row r="103" spans="2:16" ht="8.25" customHeight="1">
      <c r="B103" s="8"/>
      <c r="C103" s="9"/>
      <c r="D103" s="9" t="str">
        <f>_Pr43</f>
        <v>Larochaix Annette</v>
      </c>
      <c r="E103" s="9"/>
      <c r="F103" s="9"/>
      <c r="G103" s="10"/>
      <c r="H103" s="3"/>
      <c r="I103" s="17" t="s">
        <v>312</v>
      </c>
      <c r="J103" s="18" t="s">
        <v>76</v>
      </c>
      <c r="K103" s="18"/>
      <c r="L103" s="18"/>
      <c r="M103" s="18"/>
      <c r="N103" s="19">
        <v>2130</v>
      </c>
      <c r="O103" s="3"/>
      <c r="P103" s="3"/>
    </row>
    <row r="104" spans="2:16" ht="8.25" customHeight="1">
      <c r="B104" s="8" t="s">
        <v>313</v>
      </c>
      <c r="C104" s="9"/>
      <c r="D104" s="9" t="s">
        <v>2</v>
      </c>
      <c r="E104" s="9"/>
      <c r="F104" s="9"/>
      <c r="G104" s="10"/>
      <c r="H104" s="3"/>
      <c r="I104" s="17" t="s">
        <v>314</v>
      </c>
      <c r="J104" s="18" t="s">
        <v>29</v>
      </c>
      <c r="K104" s="18"/>
      <c r="L104" s="18"/>
      <c r="M104" s="18"/>
      <c r="N104" s="19">
        <v>28263</v>
      </c>
      <c r="O104" s="3"/>
      <c r="P104" s="3"/>
    </row>
    <row r="105" spans="2:16" ht="8.25" customHeight="1">
      <c r="B105" s="8"/>
      <c r="C105" s="9"/>
      <c r="D105" s="9" t="str">
        <f>_Pr44</f>
        <v>Larochaix Etienne Marie</v>
      </c>
      <c r="E105" s="9"/>
      <c r="F105" s="9"/>
      <c r="G105" s="10"/>
      <c r="H105" s="3"/>
      <c r="I105" s="17" t="s">
        <v>315</v>
      </c>
      <c r="J105" s="18" t="s">
        <v>102</v>
      </c>
      <c r="K105" s="18"/>
      <c r="L105" s="18"/>
      <c r="M105" s="18"/>
      <c r="N105" s="19">
        <v>3069</v>
      </c>
      <c r="O105" s="3"/>
      <c r="P105" s="3"/>
    </row>
    <row r="106" spans="2:16" ht="8.25" customHeight="1">
      <c r="B106" s="8" t="s">
        <v>316</v>
      </c>
      <c r="C106" s="9"/>
      <c r="D106" s="9" t="s">
        <v>2</v>
      </c>
      <c r="E106" s="9"/>
      <c r="F106" s="9"/>
      <c r="G106" s="10"/>
      <c r="H106" s="3"/>
      <c r="I106" s="17" t="s">
        <v>317</v>
      </c>
      <c r="J106" s="18" t="s">
        <v>34</v>
      </c>
      <c r="K106" s="18"/>
      <c r="L106" s="18"/>
      <c r="M106" s="18"/>
      <c r="N106" s="19">
        <v>32713</v>
      </c>
      <c r="O106" s="3"/>
      <c r="P106" s="3"/>
    </row>
    <row r="107" spans="2:16" ht="8.25" customHeight="1">
      <c r="B107" s="8"/>
      <c r="C107" s="9"/>
      <c r="D107" s="9" t="str">
        <f>_Pr45</f>
        <v>Larochaix Georges Julien</v>
      </c>
      <c r="E107" s="9"/>
      <c r="F107" s="9"/>
      <c r="G107" s="10"/>
      <c r="H107" s="3"/>
      <c r="I107" s="17" t="s">
        <v>318</v>
      </c>
      <c r="J107" s="18" t="s">
        <v>110</v>
      </c>
      <c r="K107" s="18"/>
      <c r="L107" s="18"/>
      <c r="M107" s="18"/>
      <c r="N107" s="19">
        <v>3845</v>
      </c>
      <c r="O107" s="3"/>
      <c r="P107" s="3"/>
    </row>
    <row r="108" spans="2:16" ht="8.25" customHeight="1">
      <c r="B108" s="8" t="s">
        <v>319</v>
      </c>
      <c r="C108" s="9"/>
      <c r="D108" s="9" t="s">
        <v>2</v>
      </c>
      <c r="E108" s="9"/>
      <c r="F108" s="9"/>
      <c r="G108" s="10"/>
      <c r="H108" s="3"/>
      <c r="I108" s="17" t="s">
        <v>320</v>
      </c>
      <c r="J108" s="18" t="s">
        <v>56</v>
      </c>
      <c r="K108" s="18"/>
      <c r="L108" s="18"/>
      <c r="M108" s="18"/>
      <c r="N108" s="19">
        <v>9180</v>
      </c>
      <c r="O108" s="3"/>
      <c r="P108" s="3"/>
    </row>
    <row r="109" spans="2:16" ht="8.25" customHeight="1">
      <c r="B109" s="8"/>
      <c r="C109" s="9"/>
      <c r="D109" s="9" t="str">
        <f>_Pr46</f>
        <v>Larochaix Gustave</v>
      </c>
      <c r="E109" s="9"/>
      <c r="F109" s="9"/>
      <c r="G109" s="10"/>
      <c r="H109" s="3"/>
      <c r="I109" s="17" t="s">
        <v>321</v>
      </c>
      <c r="J109" s="18" t="s">
        <v>80</v>
      </c>
      <c r="K109" s="18"/>
      <c r="L109" s="18"/>
      <c r="M109" s="18"/>
      <c r="N109" s="19">
        <v>8510</v>
      </c>
      <c r="O109" s="3"/>
      <c r="P109" s="3"/>
    </row>
    <row r="110" spans="2:16" ht="8.25" customHeight="1">
      <c r="B110" s="8" t="s">
        <v>322</v>
      </c>
      <c r="C110" s="9"/>
      <c r="D110" s="9" t="s">
        <v>2</v>
      </c>
      <c r="E110" s="9"/>
      <c r="F110" s="9"/>
      <c r="G110" s="10"/>
      <c r="H110" s="3"/>
      <c r="I110" s="17" t="s">
        <v>323</v>
      </c>
      <c r="J110" s="18" t="s">
        <v>46</v>
      </c>
      <c r="K110" s="18"/>
      <c r="L110" s="18"/>
      <c r="M110" s="18"/>
      <c r="N110" s="19">
        <v>21830</v>
      </c>
      <c r="O110" s="3"/>
      <c r="P110" s="3"/>
    </row>
    <row r="111" spans="2:16" ht="8.25" customHeight="1">
      <c r="B111" s="8"/>
      <c r="C111" s="9"/>
      <c r="D111" s="9" t="str">
        <f>_Pr47</f>
        <v>Larochaix Louis Jean (1)</v>
      </c>
      <c r="E111" s="9"/>
      <c r="F111" s="9"/>
      <c r="G111" s="10"/>
      <c r="H111" s="3"/>
      <c r="I111" s="17" t="s">
        <v>324</v>
      </c>
      <c r="J111" s="18" t="s">
        <v>177</v>
      </c>
      <c r="K111" s="18"/>
      <c r="L111" s="18"/>
      <c r="M111" s="18"/>
      <c r="N111" s="19">
        <v>816</v>
      </c>
      <c r="O111" s="3"/>
      <c r="P111" s="3"/>
    </row>
    <row r="112" spans="2:16" ht="8.25" customHeight="1">
      <c r="B112" s="8" t="s">
        <v>325</v>
      </c>
      <c r="C112" s="9"/>
      <c r="D112" s="9" t="s">
        <v>2</v>
      </c>
      <c r="E112" s="9"/>
      <c r="F112" s="9"/>
      <c r="G112" s="10"/>
      <c r="H112" s="3"/>
      <c r="I112" s="17" t="s">
        <v>326</v>
      </c>
      <c r="J112" s="18" t="s">
        <v>45</v>
      </c>
      <c r="K112" s="18"/>
      <c r="L112" s="18"/>
      <c r="M112" s="18"/>
      <c r="N112" s="19">
        <v>26264</v>
      </c>
      <c r="O112" s="3"/>
      <c r="P112" s="3"/>
    </row>
    <row r="113" spans="2:16" ht="8.25" customHeight="1">
      <c r="B113" s="8"/>
      <c r="C113" s="9"/>
      <c r="D113" s="9" t="str">
        <f>_Pr48</f>
        <v>Larochaix Louis Jean (2)</v>
      </c>
      <c r="E113" s="9"/>
      <c r="F113" s="9"/>
      <c r="G113" s="10"/>
      <c r="H113" s="3"/>
      <c r="I113" s="17" t="s">
        <v>327</v>
      </c>
      <c r="J113" s="18" t="s">
        <v>94</v>
      </c>
      <c r="K113" s="18"/>
      <c r="L113" s="18"/>
      <c r="M113" s="18"/>
      <c r="N113" s="19">
        <v>2345</v>
      </c>
      <c r="O113" s="3"/>
      <c r="P113" s="3"/>
    </row>
    <row r="114" spans="2:16" ht="8.25" customHeight="1">
      <c r="B114" s="8" t="s">
        <v>328</v>
      </c>
      <c r="C114" s="9"/>
      <c r="D114" s="9" t="s">
        <v>2</v>
      </c>
      <c r="E114" s="9"/>
      <c r="F114" s="9"/>
      <c r="G114" s="10"/>
      <c r="H114" s="3"/>
      <c r="I114" s="17" t="s">
        <v>329</v>
      </c>
      <c r="J114" s="18" t="s">
        <v>38</v>
      </c>
      <c r="K114" s="18"/>
      <c r="L114" s="18"/>
      <c r="M114" s="18"/>
      <c r="N114" s="19">
        <v>18582</v>
      </c>
      <c r="O114" s="3"/>
      <c r="P114" s="3"/>
    </row>
    <row r="115" spans="2:16" ht="8.25" customHeight="1">
      <c r="B115" s="8"/>
      <c r="C115" s="9"/>
      <c r="D115" s="9" t="str">
        <f>_Pr49</f>
        <v>Larochaix Lucie</v>
      </c>
      <c r="E115" s="9"/>
      <c r="F115" s="9"/>
      <c r="G115" s="10"/>
      <c r="H115" s="3"/>
      <c r="I115" s="17" t="s">
        <v>330</v>
      </c>
      <c r="J115" s="18" t="s">
        <v>37</v>
      </c>
      <c r="K115" s="18"/>
      <c r="L115" s="18"/>
      <c r="M115" s="18"/>
      <c r="N115" s="19">
        <v>5998</v>
      </c>
      <c r="O115" s="3"/>
      <c r="P115" s="3"/>
    </row>
    <row r="116" spans="2:16" ht="8.25" customHeight="1">
      <c r="B116" s="8" t="s">
        <v>331</v>
      </c>
      <c r="C116" s="9"/>
      <c r="D116" s="9" t="s">
        <v>2</v>
      </c>
      <c r="E116" s="9"/>
      <c r="F116" s="9"/>
      <c r="G116" s="10"/>
      <c r="H116" s="3"/>
      <c r="I116" s="17" t="s">
        <v>332</v>
      </c>
      <c r="J116" s="18" t="s">
        <v>103</v>
      </c>
      <c r="K116" s="18"/>
      <c r="L116" s="18"/>
      <c r="M116" s="18"/>
      <c r="N116" s="19">
        <v>4353</v>
      </c>
      <c r="O116" s="3"/>
      <c r="P116" s="3"/>
    </row>
    <row r="117" spans="2:16" ht="8.25" customHeight="1">
      <c r="B117" s="8"/>
      <c r="C117" s="9"/>
      <c r="D117" s="9" t="str">
        <f>_Pr50</f>
        <v>Larochaix Marcel Jean (1)</v>
      </c>
      <c r="E117" s="9"/>
      <c r="F117" s="9"/>
      <c r="G117" s="10"/>
      <c r="H117" s="3"/>
      <c r="I117" s="17" t="s">
        <v>333</v>
      </c>
      <c r="J117" s="18" t="s">
        <v>104</v>
      </c>
      <c r="K117" s="18"/>
      <c r="L117" s="18"/>
      <c r="M117" s="18"/>
      <c r="N117" s="19">
        <v>483</v>
      </c>
      <c r="O117" s="3"/>
      <c r="P117" s="3"/>
    </row>
    <row r="118" spans="2:16" ht="8.25" customHeight="1">
      <c r="B118" s="8" t="s">
        <v>334</v>
      </c>
      <c r="C118" s="9"/>
      <c r="D118" s="9" t="s">
        <v>2</v>
      </c>
      <c r="E118" s="9"/>
      <c r="F118" s="9"/>
      <c r="G118" s="10"/>
      <c r="H118" s="3"/>
      <c r="I118" s="17" t="s">
        <v>335</v>
      </c>
      <c r="J118" s="18" t="s">
        <v>70</v>
      </c>
      <c r="K118" s="18"/>
      <c r="L118" s="18"/>
      <c r="M118" s="18"/>
      <c r="N118" s="19">
        <v>1750</v>
      </c>
      <c r="O118" s="3"/>
      <c r="P118" s="3"/>
    </row>
    <row r="119" spans="2:16" ht="8.25" customHeight="1">
      <c r="B119" s="8"/>
      <c r="C119" s="9"/>
      <c r="D119" s="9" t="str">
        <f>_Pr51</f>
        <v>Larochaix Marcel Jean (2)</v>
      </c>
      <c r="E119" s="9"/>
      <c r="F119" s="9"/>
      <c r="G119" s="10"/>
      <c r="H119" s="3"/>
      <c r="I119" s="17" t="s">
        <v>336</v>
      </c>
      <c r="J119" s="18" t="s">
        <v>90</v>
      </c>
      <c r="K119" s="18"/>
      <c r="L119" s="18"/>
      <c r="M119" s="18"/>
      <c r="N119" s="19">
        <v>5852</v>
      </c>
      <c r="O119" s="3"/>
      <c r="P119" s="3"/>
    </row>
    <row r="120" spans="2:16" ht="8.25" customHeight="1">
      <c r="B120" s="8" t="s">
        <v>337</v>
      </c>
      <c r="C120" s="9"/>
      <c r="D120" s="9" t="s">
        <v>2</v>
      </c>
      <c r="E120" s="9"/>
      <c r="F120" s="9"/>
      <c r="G120" s="10"/>
      <c r="H120" s="3"/>
      <c r="I120" s="17" t="s">
        <v>338</v>
      </c>
      <c r="J120" s="18" t="s">
        <v>87</v>
      </c>
      <c r="K120" s="18"/>
      <c r="L120" s="18"/>
      <c r="M120" s="18"/>
      <c r="N120" s="19">
        <v>6193</v>
      </c>
      <c r="O120" s="3"/>
      <c r="P120" s="3"/>
    </row>
    <row r="121" spans="2:16" ht="8.25" customHeight="1">
      <c r="B121" s="8"/>
      <c r="C121" s="9"/>
      <c r="D121" s="9" t="str">
        <f>_Pr52</f>
        <v>Larochaix Marie</v>
      </c>
      <c r="E121" s="9"/>
      <c r="F121" s="9"/>
      <c r="G121" s="10"/>
      <c r="H121" s="3"/>
      <c r="I121" s="17" t="s">
        <v>339</v>
      </c>
      <c r="J121" s="18" t="s">
        <v>22</v>
      </c>
      <c r="K121" s="18"/>
      <c r="L121" s="18"/>
      <c r="M121" s="18"/>
      <c r="N121" s="19">
        <v>5827</v>
      </c>
      <c r="O121" s="3"/>
      <c r="P121" s="3"/>
    </row>
    <row r="122" spans="2:16" ht="8.25" customHeight="1">
      <c r="B122" s="8" t="s">
        <v>340</v>
      </c>
      <c r="C122" s="9"/>
      <c r="D122" s="9" t="s">
        <v>2</v>
      </c>
      <c r="E122" s="9"/>
      <c r="F122" s="9"/>
      <c r="G122" s="10"/>
      <c r="H122" s="3"/>
      <c r="I122" s="17" t="s">
        <v>341</v>
      </c>
      <c r="J122" s="18" t="s">
        <v>74</v>
      </c>
      <c r="K122" s="18"/>
      <c r="L122" s="18"/>
      <c r="M122" s="18"/>
      <c r="N122" s="19">
        <v>3086</v>
      </c>
      <c r="O122" s="3"/>
      <c r="P122" s="3"/>
    </row>
    <row r="123" spans="2:16" ht="8.25" customHeight="1">
      <c r="B123" s="8"/>
      <c r="C123" s="9"/>
      <c r="D123" s="9" t="str">
        <f>_Pr53</f>
        <v>Martin Jeanne Marie (1)</v>
      </c>
      <c r="E123" s="9"/>
      <c r="F123" s="9"/>
      <c r="G123" s="10"/>
      <c r="H123" s="3"/>
      <c r="I123" s="17" t="s">
        <v>342</v>
      </c>
      <c r="J123" s="18" t="s">
        <v>73</v>
      </c>
      <c r="K123" s="18"/>
      <c r="L123" s="18"/>
      <c r="M123" s="18"/>
      <c r="N123" s="19">
        <v>2238</v>
      </c>
      <c r="O123" s="3"/>
      <c r="P123" s="3"/>
    </row>
    <row r="124" spans="2:16" ht="8.25" customHeight="1">
      <c r="B124" s="8" t="s">
        <v>343</v>
      </c>
      <c r="C124" s="9"/>
      <c r="D124" s="9" t="s">
        <v>2</v>
      </c>
      <c r="E124" s="9"/>
      <c r="F124" s="9"/>
      <c r="G124" s="10"/>
      <c r="H124" s="3"/>
      <c r="I124" s="17" t="s">
        <v>344</v>
      </c>
      <c r="J124" s="18" t="s">
        <v>55</v>
      </c>
      <c r="K124" s="18"/>
      <c r="L124" s="18"/>
      <c r="M124" s="18"/>
      <c r="N124" s="19">
        <v>6570</v>
      </c>
      <c r="O124" s="3"/>
      <c r="P124" s="3"/>
    </row>
    <row r="125" spans="2:16" ht="8.25" customHeight="1" thickBot="1">
      <c r="B125" s="8"/>
      <c r="C125" s="9"/>
      <c r="D125" s="9" t="str">
        <f>_pr54</f>
        <v>Martin Jeanne Marie (2)</v>
      </c>
      <c r="E125" s="9"/>
      <c r="F125" s="9"/>
      <c r="G125" s="10"/>
      <c r="H125" s="3"/>
      <c r="I125" s="20" t="s">
        <v>345</v>
      </c>
      <c r="J125" s="21" t="s">
        <v>47</v>
      </c>
      <c r="K125" s="21"/>
      <c r="L125" s="21"/>
      <c r="M125" s="21"/>
      <c r="N125" s="22">
        <v>8507</v>
      </c>
      <c r="O125" s="3"/>
      <c r="P125" s="3"/>
    </row>
    <row r="126" spans="2:16" ht="8.25" customHeight="1" thickBot="1">
      <c r="B126" s="8" t="s">
        <v>346</v>
      </c>
      <c r="C126" s="9"/>
      <c r="D126" s="9" t="s">
        <v>2</v>
      </c>
      <c r="E126" s="9"/>
      <c r="F126" s="9"/>
      <c r="G126" s="10"/>
      <c r="H126" s="3"/>
      <c r="I126" s="3"/>
      <c r="J126" s="3"/>
      <c r="K126" s="3"/>
      <c r="L126" s="3"/>
      <c r="M126" s="3"/>
      <c r="N126" s="3"/>
      <c r="O126" s="3"/>
      <c r="P126" s="3"/>
    </row>
    <row r="127" spans="2:16" ht="8.25" customHeight="1">
      <c r="B127" s="8"/>
      <c r="C127" s="9"/>
      <c r="D127" s="9" t="str">
        <f>_Pr55</f>
        <v>Martina Dominique</v>
      </c>
      <c r="E127" s="9"/>
      <c r="F127" s="9"/>
      <c r="G127" s="10"/>
      <c r="H127" s="3"/>
      <c r="I127" s="283" t="s">
        <v>400</v>
      </c>
      <c r="J127" s="284"/>
      <c r="K127" s="284"/>
      <c r="L127" s="284"/>
      <c r="M127" s="284"/>
      <c r="N127" s="285"/>
      <c r="O127" s="3"/>
      <c r="P127" s="3"/>
    </row>
    <row r="128" spans="2:16" ht="8.25" customHeight="1">
      <c r="B128" s="8" t="s">
        <v>347</v>
      </c>
      <c r="C128" s="9"/>
      <c r="D128" s="9" t="s">
        <v>2</v>
      </c>
      <c r="E128" s="9"/>
      <c r="F128" s="9"/>
      <c r="G128" s="10"/>
      <c r="H128" s="3"/>
      <c r="I128" s="286">
        <v>2000</v>
      </c>
      <c r="J128" s="287"/>
      <c r="K128" s="287"/>
      <c r="L128" s="287"/>
      <c r="M128" s="287"/>
      <c r="N128" s="288"/>
      <c r="O128" s="3"/>
      <c r="P128" s="3"/>
    </row>
    <row r="129" spans="2:16" ht="8.25" customHeight="1">
      <c r="B129" s="8"/>
      <c r="C129" s="9"/>
      <c r="D129" s="9" t="str">
        <f>_Pr56</f>
        <v>Matelier Claudia Angèle Eugénie</v>
      </c>
      <c r="E129" s="9"/>
      <c r="F129" s="9"/>
      <c r="G129" s="10"/>
      <c r="H129" s="3"/>
      <c r="I129" s="286" t="s">
        <v>400</v>
      </c>
      <c r="J129" s="287"/>
      <c r="K129" s="287"/>
      <c r="L129" s="287"/>
      <c r="M129" s="287"/>
      <c r="N129" s="288"/>
      <c r="O129" s="3"/>
      <c r="P129" s="3"/>
    </row>
    <row r="130" spans="2:16" ht="8.25" customHeight="1">
      <c r="B130" s="8" t="s">
        <v>348</v>
      </c>
      <c r="C130" s="9"/>
      <c r="D130" s="9" t="s">
        <v>2</v>
      </c>
      <c r="E130" s="9"/>
      <c r="F130" s="9"/>
      <c r="G130" s="10"/>
      <c r="H130" s="3"/>
      <c r="I130" s="286">
        <v>2001</v>
      </c>
      <c r="J130" s="287"/>
      <c r="K130" s="287"/>
      <c r="L130" s="287"/>
      <c r="M130" s="287"/>
      <c r="N130" s="288"/>
      <c r="O130" s="3"/>
      <c r="P130" s="3"/>
    </row>
    <row r="131" spans="2:16" ht="8.25" customHeight="1">
      <c r="B131" s="8"/>
      <c r="C131" s="9"/>
      <c r="D131" s="9" t="str">
        <f>_Pr57</f>
        <v>Montmayeur Ernest Marcel</v>
      </c>
      <c r="E131" s="9"/>
      <c r="F131" s="9"/>
      <c r="G131" s="10"/>
      <c r="H131" s="3"/>
      <c r="I131" s="286" t="s">
        <v>400</v>
      </c>
      <c r="J131" s="287"/>
      <c r="K131" s="287"/>
      <c r="L131" s="287"/>
      <c r="M131" s="287"/>
      <c r="N131" s="288"/>
      <c r="O131" s="3"/>
      <c r="P131" s="3"/>
    </row>
    <row r="132" spans="2:16" ht="8.25" customHeight="1">
      <c r="B132" s="8" t="s">
        <v>349</v>
      </c>
      <c r="C132" s="9"/>
      <c r="D132" s="9" t="s">
        <v>2</v>
      </c>
      <c r="E132" s="9"/>
      <c r="F132" s="9"/>
      <c r="G132" s="10"/>
      <c r="H132" s="3"/>
      <c r="I132" s="286">
        <v>2002</v>
      </c>
      <c r="J132" s="287"/>
      <c r="K132" s="287"/>
      <c r="L132" s="287"/>
      <c r="M132" s="287"/>
      <c r="N132" s="288"/>
      <c r="O132" s="3"/>
      <c r="P132" s="3"/>
    </row>
    <row r="133" spans="2:16" ht="8.25" customHeight="1">
      <c r="B133" s="8"/>
      <c r="C133" s="9"/>
      <c r="D133" s="9" t="str">
        <f>_Pr58</f>
        <v>Mugnier Daniel Jean</v>
      </c>
      <c r="E133" s="9"/>
      <c r="F133" s="9"/>
      <c r="G133" s="10"/>
      <c r="H133" s="3"/>
      <c r="I133" s="286" t="s">
        <v>400</v>
      </c>
      <c r="J133" s="287"/>
      <c r="K133" s="287"/>
      <c r="L133" s="287"/>
      <c r="M133" s="287"/>
      <c r="N133" s="288"/>
      <c r="O133" s="3"/>
      <c r="P133" s="3"/>
    </row>
    <row r="134" spans="2:16" ht="8.25" customHeight="1">
      <c r="B134" s="8" t="s">
        <v>350</v>
      </c>
      <c r="C134" s="9"/>
      <c r="D134" s="9" t="s">
        <v>2</v>
      </c>
      <c r="E134" s="9"/>
      <c r="F134" s="9"/>
      <c r="G134" s="10"/>
      <c r="H134" s="3"/>
      <c r="I134" s="286">
        <v>2003</v>
      </c>
      <c r="J134" s="287"/>
      <c r="K134" s="287"/>
      <c r="L134" s="287"/>
      <c r="M134" s="287"/>
      <c r="N134" s="288"/>
      <c r="O134" s="3"/>
      <c r="P134" s="3"/>
    </row>
    <row r="135" spans="2:16" ht="8.25" customHeight="1">
      <c r="B135" s="8"/>
      <c r="C135" s="9"/>
      <c r="D135" s="9" t="str">
        <f>_Pr59</f>
        <v>Mugnier Gisèle Annette</v>
      </c>
      <c r="E135" s="9"/>
      <c r="F135" s="9"/>
      <c r="G135" s="10"/>
      <c r="H135" s="3"/>
      <c r="I135" s="286" t="s">
        <v>400</v>
      </c>
      <c r="J135" s="287"/>
      <c r="K135" s="287"/>
      <c r="L135" s="287"/>
      <c r="M135" s="287"/>
      <c r="N135" s="288"/>
      <c r="O135" s="3"/>
      <c r="P135" s="3"/>
    </row>
    <row r="136" spans="2:16" ht="8.25" customHeight="1">
      <c r="B136" s="8" t="s">
        <v>351</v>
      </c>
      <c r="C136" s="9"/>
      <c r="D136" s="9" t="s">
        <v>2</v>
      </c>
      <c r="E136" s="9"/>
      <c r="F136" s="9"/>
      <c r="G136" s="10"/>
      <c r="H136" s="3"/>
      <c r="I136" s="286">
        <v>2004</v>
      </c>
      <c r="J136" s="287"/>
      <c r="K136" s="287"/>
      <c r="L136" s="287"/>
      <c r="M136" s="287"/>
      <c r="N136" s="288"/>
      <c r="O136" s="3"/>
      <c r="P136" s="3"/>
    </row>
    <row r="137" spans="2:16" ht="8.25" customHeight="1">
      <c r="B137" s="8"/>
      <c r="C137" s="9"/>
      <c r="D137" s="9" t="str">
        <f>_Pr60</f>
        <v>Nellio Jean Michel Denis</v>
      </c>
      <c r="E137" s="9"/>
      <c r="F137" s="9"/>
      <c r="G137" s="10"/>
      <c r="H137" s="3"/>
      <c r="I137" s="286" t="s">
        <v>400</v>
      </c>
      <c r="J137" s="287"/>
      <c r="K137" s="287"/>
      <c r="L137" s="287"/>
      <c r="M137" s="287"/>
      <c r="N137" s="288"/>
      <c r="O137" s="3"/>
      <c r="P137" s="3"/>
    </row>
    <row r="138" spans="2:16" ht="8.25" customHeight="1" thickBot="1">
      <c r="B138" s="8" t="s">
        <v>352</v>
      </c>
      <c r="C138" s="9"/>
      <c r="D138" s="9" t="s">
        <v>2</v>
      </c>
      <c r="E138" s="9"/>
      <c r="F138" s="9"/>
      <c r="G138" s="10"/>
      <c r="H138" s="3"/>
      <c r="I138" s="289">
        <v>2005</v>
      </c>
      <c r="J138" s="290"/>
      <c r="K138" s="290"/>
      <c r="L138" s="290"/>
      <c r="M138" s="290"/>
      <c r="N138" s="291"/>
      <c r="O138" s="3"/>
      <c r="P138" s="3"/>
    </row>
    <row r="139" spans="2:16" ht="8.25" customHeight="1">
      <c r="B139" s="8"/>
      <c r="C139" s="9"/>
      <c r="D139" s="9" t="str">
        <f>_Pr61</f>
        <v>Perrin Joséphine Angeline</v>
      </c>
      <c r="E139" s="9"/>
      <c r="F139" s="9"/>
      <c r="G139" s="10"/>
      <c r="H139" s="3"/>
      <c r="I139" s="3"/>
      <c r="J139" s="3"/>
      <c r="K139" s="3"/>
      <c r="L139" s="3"/>
      <c r="M139" s="3"/>
      <c r="N139" s="3"/>
      <c r="O139" s="3"/>
      <c r="P139" s="3"/>
    </row>
    <row r="140" spans="2:16" ht="8.25" customHeight="1">
      <c r="B140" s="8" t="s">
        <v>353</v>
      </c>
      <c r="C140" s="9"/>
      <c r="D140" s="9" t="s">
        <v>2</v>
      </c>
      <c r="E140" s="9"/>
      <c r="F140" s="9"/>
      <c r="G140" s="10"/>
      <c r="H140" s="3"/>
      <c r="I140" s="3"/>
      <c r="J140" s="3"/>
      <c r="K140" s="3"/>
      <c r="L140" s="3"/>
      <c r="M140" s="3"/>
      <c r="N140" s="3"/>
      <c r="O140" s="3"/>
      <c r="P140" s="3"/>
    </row>
    <row r="141" spans="2:16" ht="8.25" customHeight="1">
      <c r="B141" s="8"/>
      <c r="C141" s="9"/>
      <c r="D141" s="9" t="str">
        <f>_Pr62</f>
        <v>Revil Guy Joseph Louis</v>
      </c>
      <c r="E141" s="9"/>
      <c r="F141" s="9"/>
      <c r="G141" s="10"/>
      <c r="H141" s="3"/>
      <c r="I141" s="3"/>
      <c r="J141" s="3"/>
      <c r="K141" s="3"/>
      <c r="L141" s="3"/>
      <c r="M141" s="3"/>
      <c r="N141" s="3"/>
      <c r="O141" s="3"/>
      <c r="P141" s="3"/>
    </row>
    <row r="142" spans="2:16" ht="8.25" customHeight="1">
      <c r="B142" s="8" t="s">
        <v>354</v>
      </c>
      <c r="C142" s="9"/>
      <c r="D142" s="9" t="s">
        <v>2</v>
      </c>
      <c r="E142" s="9"/>
      <c r="F142" s="9"/>
      <c r="G142" s="10"/>
      <c r="H142" s="3"/>
      <c r="I142" s="3"/>
      <c r="J142" s="3"/>
      <c r="K142" s="3"/>
      <c r="L142" s="3"/>
      <c r="M142" s="3"/>
      <c r="N142" s="3"/>
      <c r="O142" s="3"/>
      <c r="P142" s="3"/>
    </row>
    <row r="143" spans="2:16" ht="8.25" customHeight="1">
      <c r="B143" s="8"/>
      <c r="C143" s="9"/>
      <c r="D143" s="9" t="str">
        <f>_pr63</f>
        <v>Roffino Laurette Aline</v>
      </c>
      <c r="E143" s="9"/>
      <c r="F143" s="9"/>
      <c r="G143" s="10"/>
      <c r="H143" s="3"/>
      <c r="I143" s="3"/>
      <c r="J143" s="3"/>
      <c r="K143" s="3"/>
      <c r="L143" s="3"/>
      <c r="M143" s="3"/>
      <c r="N143" s="3"/>
      <c r="O143" s="3"/>
      <c r="P143" s="3"/>
    </row>
    <row r="144" spans="2:16" ht="8.25" customHeight="1">
      <c r="B144" s="8" t="s">
        <v>355</v>
      </c>
      <c r="C144" s="9"/>
      <c r="D144" s="9" t="s">
        <v>2</v>
      </c>
      <c r="E144" s="9"/>
      <c r="F144" s="9"/>
      <c r="G144" s="10"/>
      <c r="H144" s="3"/>
      <c r="I144" s="3"/>
      <c r="J144" s="3"/>
      <c r="K144" s="3"/>
      <c r="L144" s="3"/>
      <c r="M144" s="3"/>
      <c r="N144" s="3"/>
      <c r="O144" s="3"/>
      <c r="P144" s="3"/>
    </row>
    <row r="145" spans="2:16" ht="8.25" customHeight="1">
      <c r="B145" s="8"/>
      <c r="C145" s="9"/>
      <c r="D145" s="9" t="str">
        <f>_pr64</f>
        <v>Schitz Christian</v>
      </c>
      <c r="E145" s="9"/>
      <c r="F145" s="9"/>
      <c r="G145" s="10"/>
      <c r="H145" s="3"/>
      <c r="I145" s="3"/>
      <c r="J145" s="3"/>
      <c r="K145" s="3"/>
      <c r="L145" s="3"/>
      <c r="M145" s="3"/>
      <c r="N145" s="3"/>
      <c r="O145" s="3"/>
      <c r="P145" s="3"/>
    </row>
    <row r="146" spans="2:16" ht="8.25" customHeight="1">
      <c r="B146" s="8" t="s">
        <v>356</v>
      </c>
      <c r="C146" s="9"/>
      <c r="D146" s="9" t="s">
        <v>2</v>
      </c>
      <c r="E146" s="9"/>
      <c r="F146" s="9"/>
      <c r="G146" s="10"/>
      <c r="H146" s="3"/>
      <c r="I146" s="3"/>
      <c r="J146" s="3"/>
      <c r="K146" s="3"/>
      <c r="L146" s="3"/>
      <c r="M146" s="3"/>
      <c r="N146" s="3"/>
      <c r="O146" s="3"/>
      <c r="P146" s="3"/>
    </row>
    <row r="147" spans="2:16" ht="8.25" customHeight="1">
      <c r="B147" s="8"/>
      <c r="C147" s="9"/>
      <c r="D147" s="9" t="str">
        <f>_Pr65</f>
        <v>Schoch Neal</v>
      </c>
      <c r="E147" s="9"/>
      <c r="F147" s="9"/>
      <c r="G147" s="10"/>
      <c r="H147" s="3"/>
      <c r="I147" s="3"/>
      <c r="J147" s="3"/>
      <c r="K147" s="3"/>
      <c r="L147" s="3"/>
      <c r="M147" s="3"/>
      <c r="N147" s="3"/>
      <c r="O147" s="3"/>
      <c r="P147" s="3"/>
    </row>
    <row r="148" spans="2:16" ht="8.25" customHeight="1">
      <c r="B148" s="8" t="s">
        <v>357</v>
      </c>
      <c r="C148" s="9"/>
      <c r="D148" s="9" t="s">
        <v>2</v>
      </c>
      <c r="E148" s="9"/>
      <c r="F148" s="9"/>
      <c r="G148" s="10"/>
      <c r="H148" s="3"/>
      <c r="I148" s="3"/>
      <c r="J148" s="3"/>
      <c r="K148" s="3"/>
      <c r="L148" s="3"/>
      <c r="M148" s="3"/>
      <c r="N148" s="3"/>
      <c r="O148" s="3"/>
      <c r="P148" s="3"/>
    </row>
    <row r="149" spans="2:16" ht="8.25" customHeight="1">
      <c r="B149" s="8"/>
      <c r="C149" s="9"/>
      <c r="D149" s="9" t="str">
        <f>_Pr66</f>
        <v>Silvestro Jeanine Florence</v>
      </c>
      <c r="E149" s="9"/>
      <c r="F149" s="9"/>
      <c r="G149" s="10"/>
      <c r="H149" s="3"/>
      <c r="I149" s="3"/>
      <c r="J149" s="3"/>
      <c r="K149" s="3"/>
      <c r="L149" s="3"/>
      <c r="M149" s="3"/>
      <c r="N149" s="3"/>
      <c r="O149" s="3"/>
      <c r="P149" s="3"/>
    </row>
    <row r="150" spans="2:16" ht="8.25" customHeight="1">
      <c r="B150" s="8" t="s">
        <v>358</v>
      </c>
      <c r="C150" s="9"/>
      <c r="D150" s="9" t="s">
        <v>2</v>
      </c>
      <c r="E150" s="9"/>
      <c r="F150" s="9"/>
      <c r="G150" s="10"/>
      <c r="H150" s="3"/>
      <c r="I150" s="3"/>
      <c r="J150" s="3"/>
      <c r="K150" s="3"/>
      <c r="L150" s="3"/>
      <c r="M150" s="3"/>
      <c r="N150" s="3"/>
      <c r="O150" s="3"/>
      <c r="P150" s="3"/>
    </row>
    <row r="151" spans="2:16" ht="8.25" customHeight="1">
      <c r="B151" s="8"/>
      <c r="C151" s="9"/>
      <c r="D151" s="9" t="str">
        <f>_Pr67</f>
        <v>Stacchetti Jean Emmanuel</v>
      </c>
      <c r="E151" s="9"/>
      <c r="F151" s="9"/>
      <c r="G151" s="10"/>
      <c r="H151" s="3"/>
      <c r="I151" s="3"/>
      <c r="J151" s="3"/>
      <c r="K151" s="3"/>
      <c r="L151" s="3"/>
      <c r="M151" s="3"/>
      <c r="N151" s="3"/>
      <c r="O151" s="3"/>
      <c r="P151" s="3"/>
    </row>
    <row r="152" spans="2:16" ht="8.25" customHeight="1">
      <c r="B152" s="8" t="s">
        <v>359</v>
      </c>
      <c r="C152" s="9"/>
      <c r="D152" s="9" t="s">
        <v>2</v>
      </c>
      <c r="E152" s="9"/>
      <c r="F152" s="9"/>
      <c r="G152" s="10"/>
      <c r="H152" s="3"/>
      <c r="I152" s="3"/>
      <c r="J152" s="3"/>
      <c r="K152" s="3"/>
      <c r="L152" s="3"/>
      <c r="M152" s="3"/>
      <c r="N152" s="3"/>
      <c r="O152" s="3"/>
      <c r="P152" s="3"/>
    </row>
    <row r="153" spans="2:16" ht="8.25" customHeight="1">
      <c r="B153" s="8"/>
      <c r="C153" s="9"/>
      <c r="D153" s="9" t="str">
        <f>_Pr68</f>
        <v>Sylvestre Jeannine</v>
      </c>
      <c r="E153" s="9"/>
      <c r="F153" s="9"/>
      <c r="G153" s="10"/>
      <c r="H153" s="3"/>
      <c r="I153" s="3"/>
      <c r="J153" s="3"/>
      <c r="K153" s="3"/>
      <c r="L153" s="3"/>
      <c r="M153" s="3"/>
      <c r="N153" s="3"/>
      <c r="O153" s="3"/>
      <c r="P153" s="3"/>
    </row>
    <row r="154" spans="2:16" ht="8.25" customHeight="1">
      <c r="B154" s="8" t="s">
        <v>360</v>
      </c>
      <c r="C154" s="9"/>
      <c r="D154" s="9" t="s">
        <v>2</v>
      </c>
      <c r="E154" s="9"/>
      <c r="F154" s="9"/>
      <c r="G154" s="10"/>
      <c r="H154" s="3"/>
      <c r="I154" s="3"/>
      <c r="J154" s="3"/>
      <c r="K154" s="3"/>
      <c r="L154" s="3"/>
      <c r="M154" s="3"/>
      <c r="N154" s="3"/>
      <c r="O154" s="3"/>
      <c r="P154" s="3"/>
    </row>
    <row r="155" spans="2:16" ht="8.25" customHeight="1">
      <c r="B155" s="8"/>
      <c r="C155" s="9"/>
      <c r="D155" s="9" t="str">
        <f>_pr69</f>
        <v>Tardivet André Joachim (Succession)</v>
      </c>
      <c r="E155" s="9"/>
      <c r="F155" s="9"/>
      <c r="G155" s="10"/>
      <c r="H155" s="3"/>
      <c r="I155" s="3"/>
      <c r="J155" s="3"/>
      <c r="K155" s="3"/>
      <c r="L155" s="3"/>
      <c r="M155" s="3"/>
      <c r="N155" s="3"/>
      <c r="O155" s="3"/>
      <c r="P155" s="3"/>
    </row>
    <row r="156" spans="2:16" ht="8.25" customHeight="1">
      <c r="B156" s="8" t="s">
        <v>361</v>
      </c>
      <c r="C156" s="9"/>
      <c r="D156" s="9" t="s">
        <v>2</v>
      </c>
      <c r="E156" s="9"/>
      <c r="F156" s="9"/>
      <c r="G156" s="10"/>
      <c r="H156" s="3"/>
      <c r="I156" s="3"/>
      <c r="J156" s="3"/>
      <c r="K156" s="3"/>
      <c r="L156" s="3"/>
      <c r="M156" s="3"/>
      <c r="N156" s="3"/>
      <c r="O156" s="3"/>
      <c r="P156" s="3"/>
    </row>
    <row r="157" spans="2:16" ht="8.25" customHeight="1">
      <c r="B157" s="8"/>
      <c r="C157" s="9"/>
      <c r="D157" s="9" t="str">
        <f>_Pr70</f>
        <v>Tardivet Anne Marie</v>
      </c>
      <c r="E157" s="9"/>
      <c r="F157" s="9"/>
      <c r="G157" s="10"/>
      <c r="H157" s="3"/>
      <c r="I157" s="3"/>
      <c r="J157" s="3"/>
      <c r="K157" s="3"/>
      <c r="L157" s="3"/>
      <c r="M157" s="3"/>
      <c r="N157" s="3"/>
      <c r="O157" s="3"/>
      <c r="P157" s="3"/>
    </row>
    <row r="158" spans="2:16" ht="8.25" customHeight="1">
      <c r="B158" s="8" t="s">
        <v>362</v>
      </c>
      <c r="C158" s="9"/>
      <c r="D158" s="9" t="s">
        <v>2</v>
      </c>
      <c r="E158" s="9"/>
      <c r="F158" s="9"/>
      <c r="G158" s="10"/>
      <c r="H158" s="3"/>
      <c r="I158" s="3"/>
      <c r="J158" s="3"/>
      <c r="K158" s="3"/>
      <c r="L158" s="3"/>
      <c r="M158" s="3"/>
      <c r="N158" s="3"/>
      <c r="O158" s="3"/>
      <c r="P158" s="3"/>
    </row>
    <row r="159" spans="2:16" ht="8.25" customHeight="1">
      <c r="B159" s="8"/>
      <c r="C159" s="9"/>
      <c r="D159" s="9" t="str">
        <f>_Pr71</f>
        <v>Tardivet Elise Félicité</v>
      </c>
      <c r="E159" s="9"/>
      <c r="F159" s="9"/>
      <c r="G159" s="10"/>
      <c r="H159" s="3"/>
      <c r="I159" s="3"/>
      <c r="J159" s="3"/>
      <c r="K159" s="3"/>
      <c r="L159" s="3"/>
      <c r="M159" s="3"/>
      <c r="N159" s="3"/>
      <c r="O159" s="3"/>
      <c r="P159" s="3"/>
    </row>
    <row r="160" spans="2:16" ht="8.25" customHeight="1">
      <c r="B160" s="8" t="s">
        <v>363</v>
      </c>
      <c r="C160" s="9"/>
      <c r="D160" s="9" t="s">
        <v>2</v>
      </c>
      <c r="E160" s="9"/>
      <c r="F160" s="9"/>
      <c r="G160" s="10"/>
      <c r="H160" s="3"/>
      <c r="I160" s="3"/>
      <c r="J160" s="3"/>
      <c r="K160" s="3"/>
      <c r="L160" s="3"/>
      <c r="M160" s="3"/>
      <c r="N160" s="3"/>
      <c r="O160" s="3"/>
      <c r="P160" s="3"/>
    </row>
    <row r="161" spans="2:16" ht="8.25" customHeight="1">
      <c r="B161" s="8"/>
      <c r="C161" s="9"/>
      <c r="D161" s="9" t="str">
        <f>_Pr72</f>
        <v>Tardivet François Michel</v>
      </c>
      <c r="E161" s="9"/>
      <c r="F161" s="9"/>
      <c r="G161" s="10"/>
      <c r="H161" s="3"/>
      <c r="I161" s="3"/>
      <c r="J161" s="3"/>
      <c r="K161" s="3"/>
      <c r="L161" s="3"/>
      <c r="M161" s="3"/>
      <c r="N161" s="3"/>
      <c r="O161" s="3"/>
      <c r="P161" s="3"/>
    </row>
    <row r="162" spans="2:16" ht="8.25" customHeight="1">
      <c r="B162" s="8" t="s">
        <v>364</v>
      </c>
      <c r="C162" s="9"/>
      <c r="D162" s="9" t="s">
        <v>2</v>
      </c>
      <c r="E162" s="9"/>
      <c r="F162" s="9"/>
      <c r="G162" s="10"/>
      <c r="H162" s="3"/>
      <c r="I162" s="3"/>
      <c r="J162" s="3"/>
      <c r="K162" s="3"/>
      <c r="L162" s="3"/>
      <c r="M162" s="3"/>
      <c r="N162" s="3"/>
      <c r="O162" s="3"/>
      <c r="P162" s="3"/>
    </row>
    <row r="163" spans="2:16" ht="8.25" customHeight="1">
      <c r="B163" s="8"/>
      <c r="C163" s="9"/>
      <c r="D163" s="9" t="str">
        <f>_Pr73</f>
        <v>Tardivet Isidore</v>
      </c>
      <c r="E163" s="9"/>
      <c r="F163" s="9"/>
      <c r="G163" s="10"/>
      <c r="H163" s="3"/>
      <c r="I163" s="3"/>
      <c r="J163" s="3"/>
      <c r="K163" s="3"/>
      <c r="L163" s="3"/>
      <c r="M163" s="3"/>
      <c r="N163" s="3"/>
      <c r="O163" s="3"/>
      <c r="P163" s="3"/>
    </row>
    <row r="164" spans="2:16" ht="8.25" customHeight="1">
      <c r="B164" s="8" t="s">
        <v>365</v>
      </c>
      <c r="C164" s="9"/>
      <c r="D164" s="9" t="s">
        <v>2</v>
      </c>
      <c r="E164" s="9"/>
      <c r="F164" s="9"/>
      <c r="G164" s="10"/>
      <c r="H164" s="3"/>
      <c r="I164" s="3"/>
      <c r="J164" s="3"/>
      <c r="K164" s="3"/>
      <c r="L164" s="3"/>
      <c r="M164" s="3"/>
      <c r="N164" s="3"/>
      <c r="O164" s="3"/>
      <c r="P164" s="3"/>
    </row>
    <row r="165" spans="2:16" ht="8.25" customHeight="1">
      <c r="B165" s="8"/>
      <c r="C165" s="9"/>
      <c r="D165" s="9" t="str">
        <f>_Pr74</f>
        <v>Tardivet Marcel Auguste</v>
      </c>
      <c r="E165" s="9"/>
      <c r="F165" s="9"/>
      <c r="G165" s="10"/>
      <c r="H165" s="3"/>
      <c r="I165" s="3"/>
      <c r="J165" s="3"/>
      <c r="K165" s="3"/>
      <c r="L165" s="3"/>
      <c r="M165" s="3"/>
      <c r="N165" s="3"/>
      <c r="O165" s="3"/>
      <c r="P165" s="3"/>
    </row>
    <row r="166" spans="2:16" ht="8.25" customHeight="1">
      <c r="B166" s="8" t="s">
        <v>366</v>
      </c>
      <c r="C166" s="9"/>
      <c r="D166" s="9" t="s">
        <v>2</v>
      </c>
      <c r="E166" s="9"/>
      <c r="F166" s="9"/>
      <c r="G166" s="10"/>
      <c r="H166" s="3"/>
      <c r="I166" s="3"/>
      <c r="J166" s="3"/>
      <c r="K166" s="3"/>
      <c r="L166" s="3"/>
      <c r="M166" s="3"/>
      <c r="N166" s="3"/>
      <c r="O166" s="3"/>
      <c r="P166" s="3"/>
    </row>
    <row r="167" spans="2:16" ht="8.25" customHeight="1">
      <c r="B167" s="8"/>
      <c r="C167" s="9"/>
      <c r="D167" s="9" t="str">
        <f>_Pr75</f>
        <v>Vivet Alphonsine Jeanne</v>
      </c>
      <c r="E167" s="9"/>
      <c r="F167" s="9"/>
      <c r="G167" s="10"/>
      <c r="H167" s="3"/>
      <c r="I167" s="3"/>
      <c r="J167" s="3"/>
      <c r="K167" s="3"/>
      <c r="L167" s="3"/>
      <c r="M167" s="3"/>
      <c r="N167" s="3"/>
      <c r="O167" s="3"/>
      <c r="P167" s="3"/>
    </row>
    <row r="168" spans="2:16" ht="8.25" customHeight="1">
      <c r="B168" s="8" t="s">
        <v>367</v>
      </c>
      <c r="C168" s="9"/>
      <c r="D168" s="9" t="s">
        <v>2</v>
      </c>
      <c r="E168" s="9"/>
      <c r="F168" s="9"/>
      <c r="G168" s="10"/>
      <c r="H168" s="3"/>
      <c r="I168" s="3"/>
      <c r="J168" s="3"/>
      <c r="K168" s="3"/>
      <c r="L168" s="3"/>
      <c r="M168" s="3"/>
      <c r="N168" s="3"/>
      <c r="O168" s="3"/>
      <c r="P168" s="3"/>
    </row>
    <row r="169" spans="2:16" ht="8.25" customHeight="1">
      <c r="B169" s="8"/>
      <c r="C169" s="9"/>
      <c r="D169" s="9" t="str">
        <f>_Pr76</f>
        <v>Vivet Augustin Gabriel</v>
      </c>
      <c r="E169" s="9"/>
      <c r="F169" s="9"/>
      <c r="G169" s="10"/>
      <c r="H169" s="3"/>
      <c r="I169" s="3"/>
      <c r="J169" s="3"/>
      <c r="K169" s="3"/>
      <c r="L169" s="3"/>
      <c r="M169" s="3"/>
      <c r="N169" s="3"/>
      <c r="O169" s="3"/>
      <c r="P169" s="3"/>
    </row>
    <row r="170" spans="2:16" ht="8.25" customHeight="1">
      <c r="B170" s="8" t="s">
        <v>368</v>
      </c>
      <c r="C170" s="9"/>
      <c r="D170" s="9" t="s">
        <v>2</v>
      </c>
      <c r="E170" s="9"/>
      <c r="F170" s="9"/>
      <c r="G170" s="10"/>
      <c r="H170" s="3"/>
      <c r="I170" s="3"/>
      <c r="J170" s="3"/>
      <c r="K170" s="3"/>
      <c r="L170" s="3"/>
      <c r="M170" s="3"/>
      <c r="N170" s="3"/>
      <c r="O170" s="3"/>
      <c r="P170" s="3"/>
    </row>
    <row r="171" spans="2:16" ht="8.25" customHeight="1">
      <c r="B171" s="8"/>
      <c r="C171" s="9"/>
      <c r="D171" s="9" t="str">
        <f>_Pr77</f>
        <v>Vivet Bernard Eugène</v>
      </c>
      <c r="E171" s="9"/>
      <c r="F171" s="9"/>
      <c r="G171" s="10"/>
      <c r="H171" s="3"/>
      <c r="I171" s="3"/>
      <c r="J171" s="3"/>
      <c r="K171" s="3"/>
      <c r="L171" s="3"/>
      <c r="M171" s="3"/>
      <c r="N171" s="3"/>
      <c r="O171" s="3"/>
      <c r="P171" s="3"/>
    </row>
    <row r="172" spans="2:16" ht="8.25" customHeight="1">
      <c r="B172" s="8" t="s">
        <v>369</v>
      </c>
      <c r="C172" s="9"/>
      <c r="D172" s="9" t="s">
        <v>2</v>
      </c>
      <c r="E172" s="9"/>
      <c r="F172" s="9"/>
      <c r="G172" s="10"/>
      <c r="H172" s="3"/>
      <c r="I172" s="3"/>
      <c r="J172" s="3"/>
      <c r="K172" s="3"/>
      <c r="L172" s="3"/>
      <c r="M172" s="3"/>
      <c r="N172" s="3"/>
      <c r="O172" s="3"/>
      <c r="P172" s="3"/>
    </row>
    <row r="173" spans="2:16" ht="8.25" customHeight="1">
      <c r="B173" s="8"/>
      <c r="C173" s="9"/>
      <c r="D173" s="9" t="str">
        <f>_Pr78</f>
        <v>Vivet Bernard Léon</v>
      </c>
      <c r="E173" s="9"/>
      <c r="F173" s="9"/>
      <c r="G173" s="10"/>
      <c r="H173" s="3"/>
      <c r="I173" s="3"/>
      <c r="J173" s="3"/>
      <c r="K173" s="3"/>
      <c r="L173" s="3"/>
      <c r="M173" s="3"/>
      <c r="N173" s="3"/>
      <c r="O173" s="3"/>
      <c r="P173" s="3"/>
    </row>
    <row r="174" spans="2:16" ht="8.25" customHeight="1">
      <c r="B174" s="8" t="s">
        <v>370</v>
      </c>
      <c r="C174" s="9"/>
      <c r="D174" s="9" t="s">
        <v>2</v>
      </c>
      <c r="E174" s="9"/>
      <c r="F174" s="9"/>
      <c r="G174" s="10"/>
      <c r="H174" s="3"/>
      <c r="I174" s="3"/>
      <c r="J174" s="3"/>
      <c r="K174" s="3"/>
      <c r="L174" s="3"/>
      <c r="M174" s="3"/>
      <c r="N174" s="3"/>
      <c r="O174" s="3"/>
      <c r="P174" s="3"/>
    </row>
    <row r="175" spans="2:16" ht="8.25" customHeight="1">
      <c r="B175" s="8"/>
      <c r="C175" s="9"/>
      <c r="D175" s="9" t="str">
        <f>_Pr79</f>
        <v>Vivet Brigitte Annie</v>
      </c>
      <c r="E175" s="9"/>
      <c r="F175" s="9"/>
      <c r="G175" s="10"/>
      <c r="H175" s="3"/>
      <c r="I175" s="3"/>
      <c r="J175" s="3"/>
      <c r="K175" s="3"/>
      <c r="L175" s="3"/>
      <c r="M175" s="3"/>
      <c r="N175" s="3"/>
      <c r="O175" s="3"/>
      <c r="P175" s="3"/>
    </row>
    <row r="176" spans="2:16" ht="8.25" customHeight="1">
      <c r="B176" s="8" t="s">
        <v>371</v>
      </c>
      <c r="C176" s="9"/>
      <c r="D176" s="9" t="s">
        <v>2</v>
      </c>
      <c r="E176" s="9"/>
      <c r="F176" s="9"/>
      <c r="G176" s="10"/>
      <c r="H176" s="3"/>
      <c r="I176" s="3"/>
      <c r="J176" s="3"/>
      <c r="K176" s="3"/>
      <c r="L176" s="3"/>
      <c r="M176" s="3"/>
      <c r="N176" s="3"/>
      <c r="O176" s="3"/>
      <c r="P176" s="3"/>
    </row>
    <row r="177" spans="2:16" ht="8.25" customHeight="1">
      <c r="B177" s="8"/>
      <c r="C177" s="9"/>
      <c r="D177" s="9" t="str">
        <f>_Pr80</f>
        <v>Vivet Christian</v>
      </c>
      <c r="E177" s="9"/>
      <c r="F177" s="9"/>
      <c r="G177" s="10"/>
      <c r="H177" s="3"/>
      <c r="I177" s="3"/>
      <c r="J177" s="3"/>
      <c r="K177" s="3"/>
      <c r="L177" s="3"/>
      <c r="M177" s="3"/>
      <c r="N177" s="3"/>
      <c r="O177" s="3"/>
      <c r="P177" s="3"/>
    </row>
    <row r="178" spans="2:16" ht="8.25" customHeight="1">
      <c r="B178" s="8" t="s">
        <v>372</v>
      </c>
      <c r="C178" s="9"/>
      <c r="D178" s="9" t="s">
        <v>2</v>
      </c>
      <c r="E178" s="9"/>
      <c r="F178" s="9"/>
      <c r="G178" s="10"/>
      <c r="H178" s="3"/>
      <c r="I178" s="3"/>
      <c r="J178" s="3"/>
      <c r="K178" s="3"/>
      <c r="L178" s="3"/>
      <c r="M178" s="3"/>
      <c r="N178" s="3"/>
      <c r="O178" s="3"/>
      <c r="P178" s="3"/>
    </row>
    <row r="179" spans="2:16" ht="8.25" customHeight="1">
      <c r="B179" s="8"/>
      <c r="C179" s="9"/>
      <c r="D179" s="9" t="str">
        <f>_Pr81</f>
        <v>Vivet Clotilde Séraphine</v>
      </c>
      <c r="E179" s="9"/>
      <c r="F179" s="9"/>
      <c r="G179" s="10"/>
      <c r="H179" s="3"/>
      <c r="I179" s="3"/>
      <c r="J179" s="3"/>
      <c r="K179" s="3"/>
      <c r="L179" s="3"/>
      <c r="M179" s="3"/>
      <c r="N179" s="3"/>
      <c r="O179" s="3"/>
      <c r="P179" s="3"/>
    </row>
    <row r="180" spans="2:16" ht="8.25" customHeight="1">
      <c r="B180" s="8" t="s">
        <v>373</v>
      </c>
      <c r="C180" s="9"/>
      <c r="D180" s="9" t="s">
        <v>2</v>
      </c>
      <c r="E180" s="9"/>
      <c r="F180" s="9"/>
      <c r="G180" s="10"/>
      <c r="H180" s="3"/>
      <c r="I180" s="3"/>
      <c r="J180" s="3"/>
      <c r="K180" s="3"/>
      <c r="L180" s="3"/>
      <c r="M180" s="3"/>
      <c r="N180" s="3"/>
      <c r="O180" s="3"/>
      <c r="P180" s="3"/>
    </row>
    <row r="181" spans="2:16" ht="8.25" customHeight="1">
      <c r="B181" s="8"/>
      <c r="C181" s="9"/>
      <c r="D181" s="9" t="str">
        <f>_pr82</f>
        <v>Vivet Elie Jean Maurice</v>
      </c>
      <c r="E181" s="9"/>
      <c r="F181" s="9"/>
      <c r="G181" s="10"/>
      <c r="H181" s="3"/>
      <c r="I181" s="3"/>
      <c r="J181" s="3"/>
      <c r="K181" s="3"/>
      <c r="L181" s="3"/>
      <c r="M181" s="3"/>
      <c r="N181" s="3"/>
      <c r="O181" s="3"/>
      <c r="P181" s="3"/>
    </row>
    <row r="182" spans="2:16" ht="8.25" customHeight="1">
      <c r="B182" s="8" t="s">
        <v>374</v>
      </c>
      <c r="C182" s="9"/>
      <c r="D182" s="9" t="s">
        <v>2</v>
      </c>
      <c r="E182" s="9"/>
      <c r="F182" s="9"/>
      <c r="G182" s="10"/>
      <c r="H182" s="3"/>
      <c r="I182" s="3"/>
      <c r="J182" s="3"/>
      <c r="K182" s="3"/>
      <c r="L182" s="3"/>
      <c r="M182" s="3"/>
      <c r="N182" s="3"/>
      <c r="O182" s="3"/>
      <c r="P182" s="3"/>
    </row>
    <row r="183" spans="2:16" ht="8.25" customHeight="1">
      <c r="B183" s="8"/>
      <c r="C183" s="9"/>
      <c r="D183" s="9" t="str">
        <f>_Pr83</f>
        <v>Vivet Eugène François</v>
      </c>
      <c r="E183" s="9"/>
      <c r="F183" s="9"/>
      <c r="G183" s="10"/>
      <c r="H183" s="3"/>
      <c r="I183" s="3"/>
      <c r="J183" s="3"/>
      <c r="K183" s="3"/>
      <c r="L183" s="3"/>
      <c r="M183" s="3"/>
      <c r="N183" s="3"/>
      <c r="O183" s="3"/>
      <c r="P183" s="3"/>
    </row>
    <row r="184" spans="2:16" ht="8.25" customHeight="1">
      <c r="B184" s="8" t="s">
        <v>375</v>
      </c>
      <c r="C184" s="9"/>
      <c r="D184" s="9" t="s">
        <v>2</v>
      </c>
      <c r="E184" s="9"/>
      <c r="F184" s="9"/>
      <c r="G184" s="10"/>
      <c r="H184" s="3"/>
      <c r="I184" s="3"/>
      <c r="J184" s="3"/>
      <c r="K184" s="3"/>
      <c r="L184" s="3"/>
      <c r="M184" s="3"/>
      <c r="N184" s="3"/>
      <c r="O184" s="3"/>
      <c r="P184" s="3"/>
    </row>
    <row r="185" spans="2:16" ht="8.25" customHeight="1">
      <c r="B185" s="8"/>
      <c r="C185" s="9"/>
      <c r="D185" s="9" t="str">
        <f>_Pr84</f>
        <v>Vivet Ferdinand Jean</v>
      </c>
      <c r="E185" s="9"/>
      <c r="F185" s="9"/>
      <c r="G185" s="10"/>
      <c r="H185" s="3"/>
      <c r="I185" s="3"/>
      <c r="J185" s="3"/>
      <c r="K185" s="3"/>
      <c r="L185" s="3"/>
      <c r="M185" s="3"/>
      <c r="N185" s="3"/>
      <c r="O185" s="3"/>
      <c r="P185" s="3"/>
    </row>
    <row r="186" spans="2:16" ht="8.25" customHeight="1">
      <c r="B186" s="8" t="s">
        <v>376</v>
      </c>
      <c r="C186" s="9"/>
      <c r="D186" s="9" t="s">
        <v>2</v>
      </c>
      <c r="E186" s="9"/>
      <c r="F186" s="9"/>
      <c r="G186" s="10"/>
      <c r="H186" s="3"/>
      <c r="I186" s="3"/>
      <c r="J186" s="3"/>
      <c r="K186" s="3"/>
      <c r="L186" s="3"/>
      <c r="M186" s="3"/>
      <c r="N186" s="3"/>
      <c r="O186" s="3"/>
      <c r="P186" s="3"/>
    </row>
    <row r="187" spans="2:16" ht="8.25" customHeight="1">
      <c r="B187" s="8"/>
      <c r="C187" s="9"/>
      <c r="D187" s="9" t="str">
        <f>_Pr85</f>
        <v>Vivet François Joseph</v>
      </c>
      <c r="E187" s="9"/>
      <c r="F187" s="9"/>
      <c r="G187" s="10"/>
      <c r="H187" s="3"/>
      <c r="I187" s="3"/>
      <c r="J187" s="3"/>
      <c r="K187" s="3"/>
      <c r="L187" s="3"/>
      <c r="M187" s="3"/>
      <c r="N187" s="3"/>
      <c r="O187" s="3"/>
      <c r="P187" s="3"/>
    </row>
    <row r="188" spans="2:16" ht="8.25" customHeight="1">
      <c r="B188" s="8" t="s">
        <v>377</v>
      </c>
      <c r="C188" s="9"/>
      <c r="D188" s="9" t="s">
        <v>2</v>
      </c>
      <c r="E188" s="9"/>
      <c r="F188" s="9"/>
      <c r="G188" s="10"/>
      <c r="H188" s="3"/>
      <c r="I188" s="3"/>
      <c r="J188" s="3"/>
      <c r="K188" s="3"/>
      <c r="L188" s="3"/>
      <c r="M188" s="3"/>
      <c r="N188" s="3"/>
      <c r="O188" s="3"/>
      <c r="P188" s="3"/>
    </row>
    <row r="189" spans="2:16" ht="8.25" customHeight="1">
      <c r="B189" s="8"/>
      <c r="C189" s="9"/>
      <c r="D189" s="9" t="str">
        <f>_Pr86</f>
        <v>Vivet Gérard Pierre</v>
      </c>
      <c r="E189" s="9"/>
      <c r="F189" s="9"/>
      <c r="G189" s="10"/>
      <c r="H189" s="3"/>
      <c r="I189" s="3"/>
      <c r="J189" s="3"/>
      <c r="K189" s="3"/>
      <c r="L189" s="3"/>
      <c r="M189" s="3"/>
      <c r="N189" s="3"/>
      <c r="O189" s="3"/>
      <c r="P189" s="3"/>
    </row>
    <row r="190" spans="2:16" ht="8.25" customHeight="1">
      <c r="B190" s="8" t="s">
        <v>378</v>
      </c>
      <c r="C190" s="9"/>
      <c r="D190" s="9" t="s">
        <v>2</v>
      </c>
      <c r="E190" s="9"/>
      <c r="F190" s="9"/>
      <c r="G190" s="10"/>
      <c r="H190" s="3"/>
      <c r="I190" s="3"/>
      <c r="J190" s="3"/>
      <c r="K190" s="3"/>
      <c r="L190" s="3"/>
      <c r="M190" s="3"/>
      <c r="N190" s="3"/>
      <c r="O190" s="3"/>
      <c r="P190" s="3"/>
    </row>
    <row r="191" spans="2:16" ht="8.25" customHeight="1">
      <c r="B191" s="8"/>
      <c r="C191" s="9"/>
      <c r="D191" s="9" t="str">
        <f>_Pr87</f>
        <v>Vivet Gilles Jean Michel (1)</v>
      </c>
      <c r="E191" s="9"/>
      <c r="F191" s="9"/>
      <c r="G191" s="10"/>
      <c r="H191" s="3"/>
      <c r="I191" s="3"/>
      <c r="J191" s="3"/>
      <c r="K191" s="3"/>
      <c r="L191" s="3"/>
      <c r="M191" s="3"/>
      <c r="N191" s="3"/>
      <c r="O191" s="3"/>
      <c r="P191" s="3"/>
    </row>
    <row r="192" spans="2:16" ht="8.25" customHeight="1">
      <c r="B192" s="8" t="s">
        <v>379</v>
      </c>
      <c r="C192" s="9"/>
      <c r="D192" s="9" t="s">
        <v>2</v>
      </c>
      <c r="E192" s="9"/>
      <c r="F192" s="9"/>
      <c r="G192" s="10"/>
      <c r="H192" s="3"/>
      <c r="I192" s="3"/>
      <c r="J192" s="3"/>
      <c r="K192" s="3"/>
      <c r="L192" s="3"/>
      <c r="M192" s="3"/>
      <c r="N192" s="3"/>
      <c r="O192" s="3"/>
      <c r="P192" s="3"/>
    </row>
    <row r="193" spans="2:16" ht="8.25" customHeight="1">
      <c r="B193" s="8"/>
      <c r="C193" s="9"/>
      <c r="D193" s="9" t="str">
        <f>_Pr88</f>
        <v>Vivet Gilles Jean Michel (2)</v>
      </c>
      <c r="E193" s="9"/>
      <c r="F193" s="9"/>
      <c r="G193" s="10"/>
      <c r="H193" s="3"/>
      <c r="I193" s="3"/>
      <c r="J193" s="3"/>
      <c r="K193" s="3"/>
      <c r="L193" s="3"/>
      <c r="M193" s="3"/>
      <c r="N193" s="3"/>
      <c r="O193" s="3"/>
      <c r="P193" s="3"/>
    </row>
    <row r="194" spans="2:16" ht="8.25" customHeight="1">
      <c r="B194" s="8" t="s">
        <v>380</v>
      </c>
      <c r="C194" s="9"/>
      <c r="D194" s="9" t="s">
        <v>2</v>
      </c>
      <c r="E194" s="9"/>
      <c r="F194" s="9"/>
      <c r="G194" s="10"/>
      <c r="H194" s="3"/>
      <c r="I194" s="3"/>
      <c r="J194" s="3"/>
      <c r="K194" s="3"/>
      <c r="L194" s="3"/>
      <c r="M194" s="3"/>
      <c r="N194" s="3"/>
      <c r="O194" s="3"/>
      <c r="P194" s="3"/>
    </row>
    <row r="195" spans="2:16" ht="8.25" customHeight="1">
      <c r="B195" s="8"/>
      <c r="C195" s="9"/>
      <c r="D195" s="9" t="str">
        <f>_pr89</f>
        <v>Vivet Hélène Anne Aimée</v>
      </c>
      <c r="E195" s="9"/>
      <c r="F195" s="9"/>
      <c r="G195" s="10"/>
      <c r="H195" s="3"/>
      <c r="I195" s="3"/>
      <c r="J195" s="3"/>
      <c r="K195" s="3"/>
      <c r="L195" s="3"/>
      <c r="M195" s="3"/>
      <c r="N195" s="3"/>
      <c r="O195" s="3"/>
      <c r="P195" s="3"/>
    </row>
    <row r="196" spans="2:16" ht="8.25" customHeight="1">
      <c r="B196" s="8" t="s">
        <v>381</v>
      </c>
      <c r="C196" s="9"/>
      <c r="D196" s="9" t="s">
        <v>2</v>
      </c>
      <c r="E196" s="9"/>
      <c r="F196" s="9"/>
      <c r="G196" s="10"/>
      <c r="H196" s="3"/>
      <c r="I196" s="3"/>
      <c r="J196" s="3"/>
      <c r="K196" s="3"/>
      <c r="L196" s="3"/>
      <c r="M196" s="3"/>
      <c r="N196" s="3"/>
      <c r="O196" s="3"/>
      <c r="P196" s="3"/>
    </row>
    <row r="197" spans="2:16" ht="8.25" customHeight="1">
      <c r="B197" s="8"/>
      <c r="C197" s="9"/>
      <c r="D197" s="9" t="str">
        <f>_Pr90</f>
        <v>Vivet Jacqueline Marie</v>
      </c>
      <c r="E197" s="9"/>
      <c r="F197" s="9"/>
      <c r="G197" s="10"/>
      <c r="H197" s="3"/>
      <c r="I197" s="3"/>
      <c r="J197" s="3"/>
      <c r="K197" s="3"/>
      <c r="L197" s="3"/>
      <c r="M197" s="3"/>
      <c r="N197" s="3"/>
      <c r="O197" s="3"/>
      <c r="P197" s="3"/>
    </row>
    <row r="198" spans="2:16" ht="8.25" customHeight="1">
      <c r="B198" s="8" t="s">
        <v>382</v>
      </c>
      <c r="C198" s="9"/>
      <c r="D198" s="9" t="s">
        <v>2</v>
      </c>
      <c r="E198" s="9"/>
      <c r="F198" s="9"/>
      <c r="G198" s="10"/>
      <c r="H198" s="3"/>
      <c r="I198" s="3"/>
      <c r="J198" s="3"/>
      <c r="K198" s="3"/>
      <c r="L198" s="3"/>
      <c r="M198" s="3"/>
      <c r="N198" s="3"/>
      <c r="O198" s="3"/>
      <c r="P198" s="3"/>
    </row>
    <row r="199" spans="2:16" ht="8.25" customHeight="1">
      <c r="B199" s="8"/>
      <c r="C199" s="9"/>
      <c r="D199" s="9" t="str">
        <f>_Pr91</f>
        <v>Vivet Jean</v>
      </c>
      <c r="E199" s="9"/>
      <c r="F199" s="9"/>
      <c r="G199" s="10"/>
      <c r="H199" s="3"/>
      <c r="I199" s="3"/>
      <c r="J199" s="3"/>
      <c r="K199" s="3"/>
      <c r="L199" s="3"/>
      <c r="M199" s="3"/>
      <c r="N199" s="3"/>
      <c r="O199" s="3"/>
      <c r="P199" s="3"/>
    </row>
    <row r="200" spans="2:16" ht="8.25" customHeight="1">
      <c r="B200" s="8" t="s">
        <v>383</v>
      </c>
      <c r="C200" s="9"/>
      <c r="D200" s="9" t="s">
        <v>2</v>
      </c>
      <c r="E200" s="9"/>
      <c r="F200" s="9"/>
      <c r="G200" s="10"/>
      <c r="H200" s="3"/>
      <c r="I200" s="3"/>
      <c r="J200" s="3"/>
      <c r="K200" s="3"/>
      <c r="L200" s="3"/>
      <c r="M200" s="3"/>
      <c r="N200" s="3"/>
      <c r="O200" s="3"/>
      <c r="P200" s="3"/>
    </row>
    <row r="201" spans="2:16" ht="8.25" customHeight="1">
      <c r="B201" s="8"/>
      <c r="C201" s="9"/>
      <c r="D201" s="9" t="str">
        <f>_Pr92</f>
        <v>Vivet Joseph Alphonse</v>
      </c>
      <c r="E201" s="9"/>
      <c r="F201" s="9"/>
      <c r="G201" s="10"/>
      <c r="H201" s="3"/>
      <c r="I201" s="3"/>
      <c r="J201" s="3"/>
      <c r="K201" s="3"/>
      <c r="L201" s="3"/>
      <c r="M201" s="3"/>
      <c r="N201" s="3"/>
      <c r="O201" s="3"/>
      <c r="P201" s="3"/>
    </row>
    <row r="202" spans="2:16" ht="8.25" customHeight="1">
      <c r="B202" s="8" t="s">
        <v>384</v>
      </c>
      <c r="C202" s="9"/>
      <c r="D202" s="9" t="s">
        <v>2</v>
      </c>
      <c r="E202" s="9"/>
      <c r="F202" s="9"/>
      <c r="G202" s="10"/>
      <c r="H202" s="3"/>
      <c r="I202" s="3"/>
      <c r="J202" s="3"/>
      <c r="K202" s="3"/>
      <c r="L202" s="3"/>
      <c r="M202" s="3"/>
      <c r="N202" s="3"/>
      <c r="O202" s="3"/>
      <c r="P202" s="3"/>
    </row>
    <row r="203" spans="2:16" ht="8.25" customHeight="1">
      <c r="B203" s="8"/>
      <c r="C203" s="9"/>
      <c r="D203" s="9" t="str">
        <f>_Pr93</f>
        <v>Vivet Joseph Auguste</v>
      </c>
      <c r="E203" s="9"/>
      <c r="F203" s="9"/>
      <c r="G203" s="10"/>
      <c r="H203" s="3"/>
      <c r="I203" s="3"/>
      <c r="J203" s="3"/>
      <c r="K203" s="3"/>
      <c r="L203" s="3"/>
      <c r="M203" s="3"/>
      <c r="N203" s="3"/>
      <c r="O203" s="3"/>
      <c r="P203" s="3"/>
    </row>
    <row r="204" spans="2:16" ht="8.25" customHeight="1">
      <c r="B204" s="8" t="s">
        <v>385</v>
      </c>
      <c r="C204" s="9"/>
      <c r="D204" s="9" t="s">
        <v>2</v>
      </c>
      <c r="E204" s="9"/>
      <c r="F204" s="9"/>
      <c r="G204" s="10"/>
      <c r="H204" s="3"/>
      <c r="I204" s="3"/>
      <c r="J204" s="3"/>
      <c r="K204" s="3"/>
      <c r="L204" s="3"/>
      <c r="M204" s="3"/>
      <c r="N204" s="3"/>
      <c r="O204" s="3"/>
      <c r="P204" s="3"/>
    </row>
    <row r="205" spans="2:16" ht="8.25" customHeight="1">
      <c r="B205" s="8"/>
      <c r="C205" s="9"/>
      <c r="D205" s="9" t="str">
        <f>_Pr94</f>
        <v>Vivet Joseph Marie Lucien</v>
      </c>
      <c r="E205" s="9"/>
      <c r="F205" s="9"/>
      <c r="G205" s="10"/>
      <c r="H205" s="3"/>
      <c r="I205" s="3"/>
      <c r="J205" s="3"/>
      <c r="K205" s="3"/>
      <c r="L205" s="3"/>
      <c r="M205" s="3"/>
      <c r="N205" s="3"/>
      <c r="O205" s="3"/>
      <c r="P205" s="3"/>
    </row>
    <row r="206" spans="2:16" ht="8.25" customHeight="1">
      <c r="B206" s="8" t="s">
        <v>386</v>
      </c>
      <c r="C206" s="9"/>
      <c r="D206" s="9" t="s">
        <v>2</v>
      </c>
      <c r="E206" s="9"/>
      <c r="F206" s="9"/>
      <c r="G206" s="10"/>
      <c r="H206" s="3"/>
      <c r="I206" s="3"/>
      <c r="J206" s="3"/>
      <c r="K206" s="3"/>
      <c r="L206" s="3"/>
      <c r="M206" s="3"/>
      <c r="N206" s="3"/>
      <c r="O206" s="3"/>
      <c r="P206" s="3"/>
    </row>
    <row r="207" spans="2:16" ht="8.25" customHeight="1">
      <c r="B207" s="8"/>
      <c r="C207" s="9"/>
      <c r="D207" s="9" t="str">
        <f>_pr95</f>
        <v>Vivet Liliane Marie</v>
      </c>
      <c r="E207" s="9"/>
      <c r="F207" s="9"/>
      <c r="G207" s="10"/>
      <c r="H207" s="3"/>
      <c r="I207" s="3"/>
      <c r="J207" s="3"/>
      <c r="K207" s="3"/>
      <c r="L207" s="3"/>
      <c r="M207" s="3"/>
      <c r="N207" s="3"/>
      <c r="O207" s="3"/>
      <c r="P207" s="3"/>
    </row>
    <row r="208" spans="2:16" ht="8.25" customHeight="1">
      <c r="B208" s="8" t="s">
        <v>387</v>
      </c>
      <c r="C208" s="9"/>
      <c r="D208" s="9" t="s">
        <v>2</v>
      </c>
      <c r="E208" s="9"/>
      <c r="F208" s="9"/>
      <c r="G208" s="10"/>
      <c r="H208" s="3"/>
      <c r="I208" s="3"/>
      <c r="J208" s="3"/>
      <c r="K208" s="3"/>
      <c r="L208" s="3"/>
      <c r="M208" s="3"/>
      <c r="N208" s="3"/>
      <c r="O208" s="3"/>
      <c r="P208" s="3"/>
    </row>
    <row r="209" spans="2:16" ht="8.25" customHeight="1">
      <c r="B209" s="8"/>
      <c r="C209" s="9"/>
      <c r="D209" s="9" t="str">
        <f>_Pr96</f>
        <v>Vivet Marie Annick (1)</v>
      </c>
      <c r="E209" s="9"/>
      <c r="F209" s="9"/>
      <c r="G209" s="10"/>
      <c r="H209" s="3"/>
      <c r="I209" s="3"/>
      <c r="J209" s="3"/>
      <c r="K209" s="3"/>
      <c r="L209" s="3"/>
      <c r="M209" s="3"/>
      <c r="N209" s="3"/>
      <c r="O209" s="3"/>
      <c r="P209" s="3"/>
    </row>
    <row r="210" spans="2:16" ht="8.25" customHeight="1">
      <c r="B210" s="8" t="s">
        <v>388</v>
      </c>
      <c r="C210" s="9"/>
      <c r="D210" s="9" t="s">
        <v>2</v>
      </c>
      <c r="E210" s="9"/>
      <c r="F210" s="9"/>
      <c r="G210" s="10"/>
      <c r="H210" s="3"/>
      <c r="I210" s="3"/>
      <c r="J210" s="3"/>
      <c r="K210" s="3"/>
      <c r="L210" s="3"/>
      <c r="M210" s="3"/>
      <c r="N210" s="3"/>
      <c r="O210" s="3"/>
      <c r="P210" s="3"/>
    </row>
    <row r="211" spans="2:16" ht="8.25" customHeight="1">
      <c r="B211" s="8"/>
      <c r="C211" s="9"/>
      <c r="D211" s="9" t="str">
        <f>_Pr97</f>
        <v>Vivet Marie Annick (2)</v>
      </c>
      <c r="E211" s="9"/>
      <c r="F211" s="9"/>
      <c r="G211" s="10"/>
      <c r="H211" s="3"/>
      <c r="I211" s="3"/>
      <c r="J211" s="3"/>
      <c r="K211" s="3"/>
      <c r="L211" s="3"/>
      <c r="M211" s="3"/>
      <c r="N211" s="3"/>
      <c r="O211" s="3"/>
      <c r="P211" s="3"/>
    </row>
    <row r="212" spans="2:16" ht="8.25" customHeight="1">
      <c r="B212" s="8" t="s">
        <v>389</v>
      </c>
      <c r="C212" s="9"/>
      <c r="D212" s="9" t="s">
        <v>2</v>
      </c>
      <c r="E212" s="9"/>
      <c r="F212" s="9"/>
      <c r="G212" s="10"/>
      <c r="H212" s="3"/>
      <c r="I212" s="3"/>
      <c r="J212" s="3"/>
      <c r="K212" s="3"/>
      <c r="L212" s="3"/>
      <c r="M212" s="3"/>
      <c r="N212" s="3"/>
      <c r="O212" s="3"/>
      <c r="P212" s="3"/>
    </row>
    <row r="213" spans="2:16" ht="8.25" customHeight="1">
      <c r="B213" s="8"/>
      <c r="C213" s="9"/>
      <c r="D213" s="9" t="str">
        <f>_Pr98</f>
        <v>Vivet Marie Célestine</v>
      </c>
      <c r="E213" s="9"/>
      <c r="F213" s="9"/>
      <c r="G213" s="10"/>
      <c r="H213" s="3"/>
      <c r="I213" s="3"/>
      <c r="J213" s="3"/>
      <c r="K213" s="3"/>
      <c r="L213" s="3"/>
      <c r="M213" s="3"/>
      <c r="N213" s="3"/>
      <c r="O213" s="3"/>
      <c r="P213" s="3"/>
    </row>
    <row r="214" spans="2:16" ht="8.25" customHeight="1">
      <c r="B214" s="8" t="s">
        <v>390</v>
      </c>
      <c r="C214" s="9"/>
      <c r="D214" s="9" t="s">
        <v>2</v>
      </c>
      <c r="E214" s="9"/>
      <c r="F214" s="9"/>
      <c r="G214" s="10"/>
      <c r="H214" s="3"/>
      <c r="I214" s="3"/>
      <c r="J214" s="3"/>
      <c r="K214" s="3"/>
      <c r="L214" s="3"/>
      <c r="M214" s="3"/>
      <c r="N214" s="3"/>
      <c r="O214" s="3"/>
      <c r="P214" s="3"/>
    </row>
    <row r="215" spans="2:16" ht="8.25" customHeight="1">
      <c r="B215" s="8"/>
      <c r="C215" s="9"/>
      <c r="D215" s="9" t="str">
        <f>_Pr99</f>
        <v>Vivet Marie Claude</v>
      </c>
      <c r="E215" s="9"/>
      <c r="F215" s="9"/>
      <c r="G215" s="10"/>
      <c r="H215" s="3"/>
      <c r="I215" s="3"/>
      <c r="J215" s="3"/>
      <c r="K215" s="3"/>
      <c r="L215" s="3"/>
      <c r="M215" s="3"/>
      <c r="N215" s="3"/>
      <c r="O215" s="3"/>
      <c r="P215" s="3"/>
    </row>
    <row r="216" spans="2:16" ht="8.25" customHeight="1">
      <c r="B216" s="8" t="s">
        <v>391</v>
      </c>
      <c r="C216" s="9"/>
      <c r="D216" s="9" t="s">
        <v>2</v>
      </c>
      <c r="E216" s="9"/>
      <c r="F216" s="9"/>
      <c r="G216" s="10"/>
      <c r="H216" s="3"/>
      <c r="I216" s="3"/>
      <c r="J216" s="3"/>
      <c r="K216" s="3"/>
      <c r="L216" s="3"/>
      <c r="M216" s="3"/>
      <c r="N216" s="3"/>
      <c r="O216" s="3"/>
      <c r="P216" s="3"/>
    </row>
    <row r="217" spans="2:16" ht="8.25" customHeight="1">
      <c r="B217" s="8"/>
      <c r="C217" s="9"/>
      <c r="D217" s="9" t="str">
        <f>_Pr100</f>
        <v>Vivet Marie Lucien</v>
      </c>
      <c r="E217" s="9"/>
      <c r="F217" s="9"/>
      <c r="G217" s="10"/>
      <c r="H217" s="3"/>
      <c r="I217" s="3"/>
      <c r="J217" s="3"/>
      <c r="K217" s="3"/>
      <c r="L217" s="3"/>
      <c r="M217" s="3"/>
      <c r="N217" s="3"/>
      <c r="O217" s="3"/>
      <c r="P217" s="3"/>
    </row>
    <row r="218" spans="2:16" ht="8.25" customHeight="1">
      <c r="B218" s="8" t="s">
        <v>392</v>
      </c>
      <c r="C218" s="9"/>
      <c r="D218" s="9" t="s">
        <v>2</v>
      </c>
      <c r="E218" s="9"/>
      <c r="F218" s="9"/>
      <c r="G218" s="10"/>
      <c r="H218" s="3"/>
      <c r="I218" s="3"/>
      <c r="J218" s="3"/>
      <c r="K218" s="3"/>
      <c r="L218" s="3"/>
      <c r="M218" s="3"/>
      <c r="N218" s="3"/>
      <c r="O218" s="3"/>
      <c r="P218" s="3"/>
    </row>
    <row r="219" spans="2:16" ht="8.25" customHeight="1">
      <c r="B219" s="8"/>
      <c r="C219" s="9"/>
      <c r="D219" s="9" t="str">
        <f>_Pr101</f>
        <v>Vivet Michel Guy</v>
      </c>
      <c r="E219" s="9"/>
      <c r="F219" s="9"/>
      <c r="G219" s="10"/>
      <c r="H219" s="3"/>
      <c r="I219" s="3"/>
      <c r="J219" s="3"/>
      <c r="K219" s="3"/>
      <c r="L219" s="3"/>
      <c r="M219" s="3"/>
      <c r="N219" s="3"/>
      <c r="O219" s="3"/>
      <c r="P219" s="3"/>
    </row>
    <row r="220" spans="2:16" ht="8.25" customHeight="1">
      <c r="B220" s="8" t="s">
        <v>393</v>
      </c>
      <c r="C220" s="9"/>
      <c r="D220" s="9" t="s">
        <v>2</v>
      </c>
      <c r="E220" s="9"/>
      <c r="F220" s="9"/>
      <c r="G220" s="10"/>
      <c r="H220" s="3"/>
      <c r="I220" s="3"/>
      <c r="J220" s="3"/>
      <c r="K220" s="3"/>
      <c r="L220" s="3"/>
      <c r="M220" s="3"/>
      <c r="N220" s="3"/>
      <c r="O220" s="3"/>
      <c r="P220" s="3"/>
    </row>
    <row r="221" spans="2:16" ht="8.25" customHeight="1">
      <c r="B221" s="8"/>
      <c r="C221" s="9"/>
      <c r="D221" s="9" t="str">
        <f>_Pr102</f>
        <v>Vivet Paul Jean Louis (1)</v>
      </c>
      <c r="E221" s="9"/>
      <c r="F221" s="9"/>
      <c r="G221" s="10"/>
      <c r="H221" s="3"/>
      <c r="I221" s="3"/>
      <c r="J221" s="3"/>
      <c r="K221" s="3"/>
      <c r="L221" s="3"/>
      <c r="M221" s="3"/>
      <c r="N221" s="3"/>
      <c r="O221" s="3"/>
      <c r="P221" s="3"/>
    </row>
    <row r="222" spans="2:16" ht="8.25" customHeight="1">
      <c r="B222" s="8" t="s">
        <v>394</v>
      </c>
      <c r="C222" s="9"/>
      <c r="D222" s="9" t="s">
        <v>2</v>
      </c>
      <c r="E222" s="9"/>
      <c r="F222" s="9"/>
      <c r="G222" s="10"/>
      <c r="H222" s="3"/>
      <c r="I222" s="3"/>
      <c r="J222" s="3"/>
      <c r="K222" s="3"/>
      <c r="L222" s="3"/>
      <c r="M222" s="3"/>
      <c r="N222" s="3"/>
      <c r="O222" s="3"/>
      <c r="P222" s="3"/>
    </row>
    <row r="223" spans="2:16" ht="8.25" customHeight="1">
      <c r="B223" s="8"/>
      <c r="C223" s="9"/>
      <c r="D223" s="9" t="str">
        <f>_pr103</f>
        <v>Vivet Paul Jean Louis (2)</v>
      </c>
      <c r="E223" s="9"/>
      <c r="F223" s="9"/>
      <c r="G223" s="10"/>
      <c r="H223" s="3"/>
      <c r="I223" s="3"/>
      <c r="J223" s="3"/>
      <c r="K223" s="3"/>
      <c r="L223" s="3"/>
      <c r="M223" s="3"/>
      <c r="N223" s="3"/>
      <c r="O223" s="3"/>
      <c r="P223" s="3"/>
    </row>
    <row r="224" spans="2:16" ht="8.25" customHeight="1">
      <c r="B224" s="8" t="s">
        <v>395</v>
      </c>
      <c r="C224" s="9"/>
      <c r="D224" s="9" t="s">
        <v>2</v>
      </c>
      <c r="E224" s="9"/>
      <c r="F224" s="9"/>
      <c r="G224" s="10"/>
      <c r="H224" s="3"/>
      <c r="I224" s="3"/>
      <c r="J224" s="3"/>
      <c r="K224" s="3"/>
      <c r="L224" s="3"/>
      <c r="M224" s="3"/>
      <c r="N224" s="3"/>
      <c r="O224" s="3"/>
      <c r="P224" s="3"/>
    </row>
    <row r="225" spans="2:16" ht="8.25" customHeight="1">
      <c r="B225" s="8"/>
      <c r="C225" s="9"/>
      <c r="D225" s="9" t="str">
        <f>_Pr104</f>
        <v>Vivet Paul Jean Louis (3)</v>
      </c>
      <c r="E225" s="9"/>
      <c r="F225" s="9"/>
      <c r="G225" s="10"/>
      <c r="H225" s="3"/>
      <c r="I225" s="3"/>
      <c r="J225" s="3"/>
      <c r="K225" s="3"/>
      <c r="L225" s="3"/>
      <c r="M225" s="3"/>
      <c r="N225" s="3"/>
      <c r="O225" s="3"/>
      <c r="P225" s="3"/>
    </row>
    <row r="226" spans="2:16" ht="8.25" customHeight="1">
      <c r="B226" s="8" t="s">
        <v>396</v>
      </c>
      <c r="C226" s="9"/>
      <c r="D226" s="9" t="s">
        <v>2</v>
      </c>
      <c r="E226" s="9"/>
      <c r="F226" s="9"/>
      <c r="G226" s="10"/>
      <c r="H226" s="3"/>
      <c r="I226" s="3"/>
      <c r="J226" s="3"/>
      <c r="K226" s="3"/>
      <c r="L226" s="3"/>
      <c r="M226" s="3"/>
      <c r="N226" s="3"/>
      <c r="O226" s="3"/>
      <c r="P226" s="3"/>
    </row>
    <row r="227" spans="2:16" ht="8.25" customHeight="1">
      <c r="B227" s="8"/>
      <c r="C227" s="9"/>
      <c r="D227" s="9" t="str">
        <f>_Pr105</f>
        <v>Vivet Pierre Georges</v>
      </c>
      <c r="E227" s="9"/>
      <c r="F227" s="9"/>
      <c r="G227" s="10"/>
      <c r="H227" s="3"/>
      <c r="I227" s="3"/>
      <c r="J227" s="3"/>
      <c r="K227" s="3"/>
      <c r="L227" s="3"/>
      <c r="M227" s="3"/>
      <c r="N227" s="3"/>
      <c r="O227" s="3"/>
      <c r="P227" s="3"/>
    </row>
    <row r="228" spans="2:16" ht="8.25" customHeight="1">
      <c r="B228" s="8" t="s">
        <v>397</v>
      </c>
      <c r="C228" s="9"/>
      <c r="D228" s="9" t="s">
        <v>2</v>
      </c>
      <c r="E228" s="9"/>
      <c r="F228" s="9"/>
      <c r="G228" s="10"/>
      <c r="H228" s="3"/>
      <c r="I228" s="3"/>
      <c r="J228" s="3"/>
      <c r="K228" s="3"/>
      <c r="L228" s="3"/>
      <c r="M228" s="3"/>
      <c r="N228" s="3"/>
      <c r="O228" s="3"/>
      <c r="P228" s="3"/>
    </row>
    <row r="229" spans="2:16" ht="8.25" customHeight="1">
      <c r="B229" s="8"/>
      <c r="C229" s="9"/>
      <c r="D229" s="9" t="str">
        <f>_Pr106</f>
        <v>Vivet Séraphine</v>
      </c>
      <c r="E229" s="9"/>
      <c r="F229" s="9"/>
      <c r="G229" s="10"/>
      <c r="H229" s="3"/>
      <c r="I229" s="3"/>
      <c r="J229" s="3"/>
      <c r="K229" s="3"/>
      <c r="L229" s="3"/>
      <c r="M229" s="3"/>
      <c r="N229" s="3"/>
      <c r="O229" s="3"/>
      <c r="P229" s="3"/>
    </row>
    <row r="230" spans="2:16" ht="8.25" customHeight="1">
      <c r="B230" s="8" t="s">
        <v>398</v>
      </c>
      <c r="C230" s="9"/>
      <c r="D230" s="9" t="s">
        <v>2</v>
      </c>
      <c r="E230" s="9"/>
      <c r="F230" s="9"/>
      <c r="G230" s="10"/>
      <c r="H230" s="3"/>
      <c r="I230" s="3"/>
      <c r="J230" s="3"/>
      <c r="K230" s="3"/>
      <c r="L230" s="3"/>
      <c r="M230" s="3"/>
      <c r="N230" s="3"/>
      <c r="O230" s="3"/>
      <c r="P230" s="3"/>
    </row>
    <row r="231" spans="2:16" ht="8.25" customHeight="1">
      <c r="B231" s="8"/>
      <c r="C231" s="9"/>
      <c r="D231" s="9" t="str">
        <f>_Pr107</f>
        <v>Vivet Séverin</v>
      </c>
      <c r="E231" s="9"/>
      <c r="F231" s="9"/>
      <c r="G231" s="10"/>
      <c r="H231" s="3"/>
      <c r="I231" s="3"/>
      <c r="J231" s="3"/>
      <c r="K231" s="3"/>
      <c r="L231" s="3"/>
      <c r="M231" s="3"/>
      <c r="N231" s="3"/>
      <c r="O231" s="3"/>
      <c r="P231" s="3"/>
    </row>
    <row r="232" spans="2:16" ht="8.25" customHeight="1">
      <c r="B232" s="8" t="s">
        <v>399</v>
      </c>
      <c r="C232" s="9"/>
      <c r="D232" s="9" t="s">
        <v>2</v>
      </c>
      <c r="E232" s="9"/>
      <c r="F232" s="9"/>
      <c r="G232" s="10"/>
      <c r="H232" s="3"/>
      <c r="I232" s="3"/>
      <c r="J232" s="3"/>
      <c r="K232" s="3"/>
      <c r="L232" s="3"/>
      <c r="M232" s="3"/>
      <c r="N232" s="3"/>
      <c r="O232" s="3"/>
      <c r="P232" s="3"/>
    </row>
    <row r="233" spans="2:16" ht="8.25" customHeight="1" thickBot="1">
      <c r="B233" s="11"/>
      <c r="C233" s="12"/>
      <c r="D233" s="12" t="str">
        <f>_Pr108</f>
        <v>Vivet Victoire Célestine</v>
      </c>
      <c r="E233" s="12"/>
      <c r="F233" s="12"/>
      <c r="G233" s="13"/>
      <c r="H233" s="3"/>
      <c r="I233" s="3"/>
      <c r="J233" s="3"/>
      <c r="K233" s="3"/>
      <c r="L233" s="3"/>
      <c r="M233" s="3"/>
      <c r="N233" s="3"/>
      <c r="O233" s="3"/>
      <c r="P233" s="3"/>
    </row>
  </sheetData>
  <mergeCells count="12">
    <mergeCell ref="I137:N137"/>
    <mergeCell ref="I138:N138"/>
    <mergeCell ref="I131:N131"/>
    <mergeCell ref="I132:N132"/>
    <mergeCell ref="I133:N133"/>
    <mergeCell ref="I134:N134"/>
    <mergeCell ref="I136:N136"/>
    <mergeCell ref="I127:N127"/>
    <mergeCell ref="I128:N128"/>
    <mergeCell ref="I129:N129"/>
    <mergeCell ref="I130:N130"/>
    <mergeCell ref="I135:N135"/>
  </mergeCells>
  <phoneticPr fontId="10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277</vt:i4>
      </vt:variant>
    </vt:vector>
  </HeadingPairs>
  <TitlesOfParts>
    <vt:vector size="285" baseType="lpstr">
      <vt:lpstr>Fichier général</vt:lpstr>
      <vt:lpstr>Propriétaires</vt:lpstr>
      <vt:lpstr>Lieu Dit</vt:lpstr>
      <vt:lpstr>Recherche</vt:lpstr>
      <vt:lpstr>Surfaces Exploitants</vt:lpstr>
      <vt:lpstr>Adresses exploitants</vt:lpstr>
      <vt:lpstr>Recap</vt:lpstr>
      <vt:lpstr>Paramètres</vt:lpstr>
      <vt:lpstr>_Ann1</vt:lpstr>
      <vt:lpstr>_Ann2</vt:lpstr>
      <vt:lpstr>_Ann3</vt:lpstr>
      <vt:lpstr>_Ann4</vt:lpstr>
      <vt:lpstr>_Ann5</vt:lpstr>
      <vt:lpstr>_Pr1</vt:lpstr>
      <vt:lpstr>_Pr10</vt:lpstr>
      <vt:lpstr>_Pr100</vt:lpstr>
      <vt:lpstr>_Pr101</vt:lpstr>
      <vt:lpstr>_Pr102</vt:lpstr>
      <vt:lpstr>_pr103</vt:lpstr>
      <vt:lpstr>_Pr104</vt:lpstr>
      <vt:lpstr>_Pr105</vt:lpstr>
      <vt:lpstr>_Pr106</vt:lpstr>
      <vt:lpstr>_Pr107</vt:lpstr>
      <vt:lpstr>_Pr108</vt:lpstr>
      <vt:lpstr>_Pr11</vt:lpstr>
      <vt:lpstr>_Pr12</vt:lpstr>
      <vt:lpstr>_Pr13</vt:lpstr>
      <vt:lpstr>_Pr14</vt:lpstr>
      <vt:lpstr>_Pr15</vt:lpstr>
      <vt:lpstr>_Pr16</vt:lpstr>
      <vt:lpstr>_Pr17</vt:lpstr>
      <vt:lpstr>_Pr18</vt:lpstr>
      <vt:lpstr>_Pr19</vt:lpstr>
      <vt:lpstr>_Pr2</vt:lpstr>
      <vt:lpstr>_Pr20</vt:lpstr>
      <vt:lpstr>_Pr21</vt:lpstr>
      <vt:lpstr>_Pr22</vt:lpstr>
      <vt:lpstr>_Pr23</vt:lpstr>
      <vt:lpstr>_Pr24</vt:lpstr>
      <vt:lpstr>_Pr25</vt:lpstr>
      <vt:lpstr>_Pr26</vt:lpstr>
      <vt:lpstr>_Pr27</vt:lpstr>
      <vt:lpstr>_Pr28</vt:lpstr>
      <vt:lpstr>_Pr29</vt:lpstr>
      <vt:lpstr>_Pr3</vt:lpstr>
      <vt:lpstr>_Pr30</vt:lpstr>
      <vt:lpstr>_Pr31</vt:lpstr>
      <vt:lpstr>_Pr32</vt:lpstr>
      <vt:lpstr>_Pr33</vt:lpstr>
      <vt:lpstr>_pr34</vt:lpstr>
      <vt:lpstr>_Pr35</vt:lpstr>
      <vt:lpstr>_Pr36</vt:lpstr>
      <vt:lpstr>_pr37</vt:lpstr>
      <vt:lpstr>_Pr38</vt:lpstr>
      <vt:lpstr>_pr39</vt:lpstr>
      <vt:lpstr>_Pr4</vt:lpstr>
      <vt:lpstr>_pr40</vt:lpstr>
      <vt:lpstr>_Pr41</vt:lpstr>
      <vt:lpstr>_Pr42</vt:lpstr>
      <vt:lpstr>_Pr43</vt:lpstr>
      <vt:lpstr>_Pr44</vt:lpstr>
      <vt:lpstr>_Pr45</vt:lpstr>
      <vt:lpstr>_Pr46</vt:lpstr>
      <vt:lpstr>_Pr47</vt:lpstr>
      <vt:lpstr>_Pr48</vt:lpstr>
      <vt:lpstr>_Pr49</vt:lpstr>
      <vt:lpstr>_Pr5</vt:lpstr>
      <vt:lpstr>_Pr50</vt:lpstr>
      <vt:lpstr>_Pr51</vt:lpstr>
      <vt:lpstr>_Pr52</vt:lpstr>
      <vt:lpstr>_Pr53</vt:lpstr>
      <vt:lpstr>_pr54</vt:lpstr>
      <vt:lpstr>_Pr55</vt:lpstr>
      <vt:lpstr>_Pr56</vt:lpstr>
      <vt:lpstr>_Pr57</vt:lpstr>
      <vt:lpstr>_Pr58</vt:lpstr>
      <vt:lpstr>_Pr59</vt:lpstr>
      <vt:lpstr>_Pr6</vt:lpstr>
      <vt:lpstr>_Pr60</vt:lpstr>
      <vt:lpstr>_Pr61</vt:lpstr>
      <vt:lpstr>_Pr62</vt:lpstr>
      <vt:lpstr>_pr63</vt:lpstr>
      <vt:lpstr>_pr64</vt:lpstr>
      <vt:lpstr>_Pr65</vt:lpstr>
      <vt:lpstr>_Pr66</vt:lpstr>
      <vt:lpstr>_Pr67</vt:lpstr>
      <vt:lpstr>_Pr68</vt:lpstr>
      <vt:lpstr>_pr69</vt:lpstr>
      <vt:lpstr>_Pr7</vt:lpstr>
      <vt:lpstr>_Pr70</vt:lpstr>
      <vt:lpstr>_Pr71</vt:lpstr>
      <vt:lpstr>_Pr72</vt:lpstr>
      <vt:lpstr>_Pr73</vt:lpstr>
      <vt:lpstr>_Pr74</vt:lpstr>
      <vt:lpstr>_Pr75</vt:lpstr>
      <vt:lpstr>_Pr76</vt:lpstr>
      <vt:lpstr>_Pr77</vt:lpstr>
      <vt:lpstr>_Pr78</vt:lpstr>
      <vt:lpstr>_Pr79</vt:lpstr>
      <vt:lpstr>_Pr8</vt:lpstr>
      <vt:lpstr>_Pr80</vt:lpstr>
      <vt:lpstr>_Pr81</vt:lpstr>
      <vt:lpstr>_pr82</vt:lpstr>
      <vt:lpstr>_Pr83</vt:lpstr>
      <vt:lpstr>_Pr84</vt:lpstr>
      <vt:lpstr>_Pr85</vt:lpstr>
      <vt:lpstr>_Pr86</vt:lpstr>
      <vt:lpstr>_Pr87</vt:lpstr>
      <vt:lpstr>_Pr88</vt:lpstr>
      <vt:lpstr>_pr89</vt:lpstr>
      <vt:lpstr>_Pr9</vt:lpstr>
      <vt:lpstr>_Pr90</vt:lpstr>
      <vt:lpstr>_Pr91</vt:lpstr>
      <vt:lpstr>_Pr92</vt:lpstr>
      <vt:lpstr>_Pr93</vt:lpstr>
      <vt:lpstr>_Pr94</vt:lpstr>
      <vt:lpstr>_pr95</vt:lpstr>
      <vt:lpstr>_Pr96</vt:lpstr>
      <vt:lpstr>_Pr97</vt:lpstr>
      <vt:lpstr>_Pr98</vt:lpstr>
      <vt:lpstr>_Pr99</vt:lpstr>
      <vt:lpstr>_Pro1</vt:lpstr>
      <vt:lpstr>_Pro10</vt:lpstr>
      <vt:lpstr>_Pro100</vt:lpstr>
      <vt:lpstr>_Pro101</vt:lpstr>
      <vt:lpstr>_Pro102</vt:lpstr>
      <vt:lpstr>_Pro103</vt:lpstr>
      <vt:lpstr>_Pro104</vt:lpstr>
      <vt:lpstr>_Pro105</vt:lpstr>
      <vt:lpstr>_Pro106</vt:lpstr>
      <vt:lpstr>_Pro107</vt:lpstr>
      <vt:lpstr>_Pro108</vt:lpstr>
      <vt:lpstr>_Pro11</vt:lpstr>
      <vt:lpstr>_Pro12</vt:lpstr>
      <vt:lpstr>_Pro13</vt:lpstr>
      <vt:lpstr>_Pro14</vt:lpstr>
      <vt:lpstr>_Pro15</vt:lpstr>
      <vt:lpstr>_Pro16</vt:lpstr>
      <vt:lpstr>_Pro17</vt:lpstr>
      <vt:lpstr>_Pro18</vt:lpstr>
      <vt:lpstr>_Pro19</vt:lpstr>
      <vt:lpstr>_Pro2</vt:lpstr>
      <vt:lpstr>_Pro20</vt:lpstr>
      <vt:lpstr>_Pro21</vt:lpstr>
      <vt:lpstr>_Pro22</vt:lpstr>
      <vt:lpstr>_Pro23</vt:lpstr>
      <vt:lpstr>_Pro24</vt:lpstr>
      <vt:lpstr>_Pro25</vt:lpstr>
      <vt:lpstr>_Pro26</vt:lpstr>
      <vt:lpstr>_pro27</vt:lpstr>
      <vt:lpstr>_Pro28</vt:lpstr>
      <vt:lpstr>_Pro29</vt:lpstr>
      <vt:lpstr>_Pro3</vt:lpstr>
      <vt:lpstr>_Pro30</vt:lpstr>
      <vt:lpstr>_Pro31</vt:lpstr>
      <vt:lpstr>_Pro32</vt:lpstr>
      <vt:lpstr>_Pro33</vt:lpstr>
      <vt:lpstr>_Pro34</vt:lpstr>
      <vt:lpstr>_Pro35</vt:lpstr>
      <vt:lpstr>_Pro36</vt:lpstr>
      <vt:lpstr>_Pro37</vt:lpstr>
      <vt:lpstr>_Pro38</vt:lpstr>
      <vt:lpstr>_Pro39</vt:lpstr>
      <vt:lpstr>_Pro4</vt:lpstr>
      <vt:lpstr>_Pro40</vt:lpstr>
      <vt:lpstr>_Pro41</vt:lpstr>
      <vt:lpstr>_Pro42</vt:lpstr>
      <vt:lpstr>_Pro43</vt:lpstr>
      <vt:lpstr>_Pro44</vt:lpstr>
      <vt:lpstr>_Pro45</vt:lpstr>
      <vt:lpstr>_Pro46</vt:lpstr>
      <vt:lpstr>_Pro47</vt:lpstr>
      <vt:lpstr>_Pro48</vt:lpstr>
      <vt:lpstr>_Pro49</vt:lpstr>
      <vt:lpstr>_Pro5</vt:lpstr>
      <vt:lpstr>_Pro50</vt:lpstr>
      <vt:lpstr>_Pro51</vt:lpstr>
      <vt:lpstr>_Pro52</vt:lpstr>
      <vt:lpstr>_Pro53</vt:lpstr>
      <vt:lpstr>_Pro54</vt:lpstr>
      <vt:lpstr>_Pro55</vt:lpstr>
      <vt:lpstr>_Pro56</vt:lpstr>
      <vt:lpstr>_Pro57</vt:lpstr>
      <vt:lpstr>_pro58</vt:lpstr>
      <vt:lpstr>_Pro59</vt:lpstr>
      <vt:lpstr>_Pro6</vt:lpstr>
      <vt:lpstr>_Pro60</vt:lpstr>
      <vt:lpstr>_Pro61</vt:lpstr>
      <vt:lpstr>_Pro62</vt:lpstr>
      <vt:lpstr>_Pro63</vt:lpstr>
      <vt:lpstr>_pro64</vt:lpstr>
      <vt:lpstr>_Pro65</vt:lpstr>
      <vt:lpstr>_Pro66</vt:lpstr>
      <vt:lpstr>_Pro67</vt:lpstr>
      <vt:lpstr>_Pro68</vt:lpstr>
      <vt:lpstr>_Pro69</vt:lpstr>
      <vt:lpstr>_Pro7</vt:lpstr>
      <vt:lpstr>_Pro70</vt:lpstr>
      <vt:lpstr>_Pro71</vt:lpstr>
      <vt:lpstr>_Pro72</vt:lpstr>
      <vt:lpstr>_Pro73</vt:lpstr>
      <vt:lpstr>_Pro74</vt:lpstr>
      <vt:lpstr>_Pro75</vt:lpstr>
      <vt:lpstr>_Pro76</vt:lpstr>
      <vt:lpstr>_Pro77</vt:lpstr>
      <vt:lpstr>_Pro78</vt:lpstr>
      <vt:lpstr>_Pro79</vt:lpstr>
      <vt:lpstr>_Pro8</vt:lpstr>
      <vt:lpstr>_Pro80</vt:lpstr>
      <vt:lpstr>_Pro81</vt:lpstr>
      <vt:lpstr>_Pro82</vt:lpstr>
      <vt:lpstr>_pro83</vt:lpstr>
      <vt:lpstr>_Pro84</vt:lpstr>
      <vt:lpstr>_Pro85</vt:lpstr>
      <vt:lpstr>_Pro86</vt:lpstr>
      <vt:lpstr>_Pro87</vt:lpstr>
      <vt:lpstr>_Pro88</vt:lpstr>
      <vt:lpstr>_Pro89</vt:lpstr>
      <vt:lpstr>_Pro9</vt:lpstr>
      <vt:lpstr>_Pro90</vt:lpstr>
      <vt:lpstr>_Pro91</vt:lpstr>
      <vt:lpstr>_Pro92</vt:lpstr>
      <vt:lpstr>_Pro93</vt:lpstr>
      <vt:lpstr>_Pro94</vt:lpstr>
      <vt:lpstr>_Pro95</vt:lpstr>
      <vt:lpstr>_Pro96</vt:lpstr>
      <vt:lpstr>_Pro97</vt:lpstr>
      <vt:lpstr>_Pro98</vt:lpstr>
      <vt:lpstr>_Pro99</vt:lpstr>
      <vt:lpstr>Anabm</vt:lpstr>
      <vt:lpstr>Anabr</vt:lpstr>
      <vt:lpstr>Anabt</vt:lpstr>
      <vt:lpstr>Anal</vt:lpstr>
      <vt:lpstr>Anap</vt:lpstr>
      <vt:lpstr>Anapa</vt:lpstr>
      <vt:lpstr>Anas</vt:lpstr>
      <vt:lpstr>Anat</vt:lpstr>
      <vt:lpstr>Ann0</vt:lpstr>
      <vt:lpstr>Année</vt:lpstr>
      <vt:lpstr>Desbm</vt:lpstr>
      <vt:lpstr>Desbr</vt:lpstr>
      <vt:lpstr>Desbt</vt:lpstr>
      <vt:lpstr>Desl</vt:lpstr>
      <vt:lpstr>Desp</vt:lpstr>
      <vt:lpstr>Despa</vt:lpstr>
      <vt:lpstr>Dess</vt:lpstr>
      <vt:lpstr>Dest</vt:lpstr>
      <vt:lpstr>Données</vt:lpstr>
      <vt:lpstr>'Fichier général'!Impression_des_titres</vt:lpstr>
      <vt:lpstr>Propriétaires!Impression_des_titres</vt:lpstr>
      <vt:lpstr>Liste_Proprios</vt:lpstr>
      <vt:lpstr>Nabm</vt:lpstr>
      <vt:lpstr>Nabr</vt:lpstr>
      <vt:lpstr>Nabt</vt:lpstr>
      <vt:lpstr>Nal</vt:lpstr>
      <vt:lpstr>Nap</vt:lpstr>
      <vt:lpstr>Napa</vt:lpstr>
      <vt:lpstr>Nas</vt:lpstr>
      <vt:lpstr>Nat</vt:lpstr>
      <vt:lpstr>Parbm</vt:lpstr>
      <vt:lpstr>Parbr</vt:lpstr>
      <vt:lpstr>Parbt</vt:lpstr>
      <vt:lpstr>Parl</vt:lpstr>
      <vt:lpstr>Parp</vt:lpstr>
      <vt:lpstr>Parpa</vt:lpstr>
      <vt:lpstr>Pars</vt:lpstr>
      <vt:lpstr>Part</vt:lpstr>
      <vt:lpstr>Schbm</vt:lpstr>
      <vt:lpstr>Schbr</vt:lpstr>
      <vt:lpstr>Schbt</vt:lpstr>
      <vt:lpstr>Schl</vt:lpstr>
      <vt:lpstr>Schp</vt:lpstr>
      <vt:lpstr>Schpa</vt:lpstr>
      <vt:lpstr>Schs</vt:lpstr>
      <vt:lpstr>Scht</vt:lpstr>
      <vt:lpstr>Surf_Attendues</vt:lpstr>
      <vt:lpstr>Surfaces</vt:lpstr>
      <vt:lpstr>Vivbm</vt:lpstr>
      <vt:lpstr>Vivbr</vt:lpstr>
      <vt:lpstr>Vivbt</vt:lpstr>
      <vt:lpstr>Vivl</vt:lpstr>
      <vt:lpstr>Vivp</vt:lpstr>
      <vt:lpstr>Vivpa</vt:lpstr>
      <vt:lpstr>Vivs</vt:lpstr>
      <vt:lpstr>Vivt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DESCHAMPS</dc:creator>
  <cp:lastModifiedBy>GG DESCHAMPS BERGER</cp:lastModifiedBy>
  <cp:lastPrinted>2025-06-30T05:50:50Z</cp:lastPrinted>
  <dcterms:created xsi:type="dcterms:W3CDTF">1998-04-14T15:06:39Z</dcterms:created>
  <dcterms:modified xsi:type="dcterms:W3CDTF">2025-10-05T17:44:00Z</dcterms:modified>
</cp:coreProperties>
</file>